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24226"/>
  <mc:AlternateContent xmlns:mc="http://schemas.openxmlformats.org/markup-compatibility/2006">
    <mc:Choice Requires="x15">
      <x15ac:absPath xmlns:x15ac="http://schemas.microsoft.com/office/spreadsheetml/2010/11/ac" url="https://orangatamarikigovtnz.sharepoint.com/sites/FS-FinancialControl/Financial Control/Finance - Financial Control/Expenditure reporting/CE Expenditure/2026/"/>
    </mc:Choice>
  </mc:AlternateContent>
  <xr:revisionPtr revIDLastSave="1012" documentId="8_{7B96979C-9232-444B-8329-B2015067F90F}" xr6:coauthVersionLast="47" xr6:coauthVersionMax="47" xr10:uidLastSave="{E0917835-2C75-40DB-A136-E42F8782FB4B}"/>
  <bookViews>
    <workbookView xWindow="22605" yWindow="-16320" windowWidth="29040" windowHeight="15720" tabRatio="832" firstSheet="1" xr2:uid="{00000000-000D-0000-FFFF-FFFF00000000}"/>
  </bookViews>
  <sheets>
    <sheet name="Guidance for agencies" sheetId="5" r:id="rId1"/>
    <sheet name="Summary and sign-off" sheetId="13" r:id="rId2"/>
    <sheet name="Travel" sheetId="1" r:id="rId3"/>
    <sheet name="Pivot" sheetId="24" state="hidden" r:id="rId4"/>
    <sheet name="Hospitality" sheetId="2" r:id="rId5"/>
    <sheet name="All other expenses" sheetId="3" r:id="rId6"/>
    <sheet name="Gifts and benefits" sheetId="4" r:id="rId7"/>
    <sheet name="Data &gt;&gt;&gt;" sheetId="23" state="hidden" r:id="rId8"/>
    <sheet name="SAP Data" sheetId="18" state="hidden" r:id="rId9"/>
    <sheet name="Orbit Data" sheetId="15" state="hidden" r:id="rId10"/>
    <sheet name="Travel_Pivot" sheetId="16" state="hidden" r:id="rId11"/>
    <sheet name="Travel Summary Data" sheetId="19" state="hidden" r:id="rId12"/>
    <sheet name="Mobile Charges" sheetId="25" state="hidden" r:id="rId13"/>
    <sheet name="Expenses -C" sheetId="14" state="hidden" r:id="rId14"/>
    <sheet name="Taxis" sheetId="22" state="hidden" r:id="rId15"/>
  </sheets>
  <definedNames>
    <definedName name="_xlnm._FilterDatabase" localSheetId="9" hidden="1">'Orbit Data'!$A$2:$AZ$2</definedName>
    <definedName name="_xlnm._FilterDatabase" localSheetId="11" hidden="1">'Travel Summary Data'!$A$3:$F$70</definedName>
    <definedName name="_xlnm.Print_Area" localSheetId="5">'All other expenses'!$A$1:$E$35</definedName>
    <definedName name="_xlnm.Print_Area" localSheetId="6">'Gifts and benefits'!$A$1:$F$29</definedName>
    <definedName name="_xlnm.Print_Area" localSheetId="0">'Guidance for agencies'!$A$1:$A$58</definedName>
    <definedName name="_xlnm.Print_Area" localSheetId="4">Hospitality!$A$1:$E$21</definedName>
    <definedName name="_xlnm.Print_Area" localSheetId="1">'Summary and sign-off'!$A$1:$F$23</definedName>
    <definedName name="_xlnm.Print_Area" localSheetId="2">Travel!$A$1:$E$65</definedName>
  </definedNames>
  <calcPr calcId="191028"/>
  <pivotCaches>
    <pivotCache cacheId="214" r:id="rId16"/>
    <pivotCache cacheId="215"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3" l="1"/>
  <c r="E71" i="19"/>
  <c r="B14" i="3"/>
  <c r="M32" i="25"/>
  <c r="B13" i="3"/>
  <c r="J39" i="25"/>
  <c r="M37" i="25"/>
  <c r="L37" i="25"/>
  <c r="M36" i="25"/>
  <c r="L36" i="25"/>
  <c r="K35" i="25"/>
  <c r="M35" i="25" s="1"/>
  <c r="M39" i="25" s="1"/>
  <c r="M31" i="25"/>
  <c r="L31" i="25"/>
  <c r="M30" i="25"/>
  <c r="L30" i="25"/>
  <c r="K29" i="25"/>
  <c r="M29" i="25" s="1"/>
  <c r="K28" i="25"/>
  <c r="K32" i="25" s="1"/>
  <c r="K27" i="25"/>
  <c r="M27" i="25" s="1"/>
  <c r="J11" i="25"/>
  <c r="L28" i="25" l="1"/>
  <c r="M28" i="25"/>
  <c r="L29" i="25"/>
  <c r="K39" i="25"/>
  <c r="L27" i="25"/>
  <c r="L32" i="25" s="1"/>
  <c r="L35" i="25"/>
  <c r="L39" i="25" s="1"/>
  <c r="B54" i="1" l="1"/>
  <c r="B46" i="1"/>
  <c r="I1" i="18"/>
  <c r="V1" i="15"/>
  <c r="W1" i="15"/>
  <c r="U1" i="15"/>
  <c r="X1" i="15" s="1"/>
  <c r="H1" i="18"/>
  <c r="D18" i="4"/>
  <c r="C29" i="3"/>
  <c r="C14" i="2"/>
  <c r="C54" i="1"/>
  <c r="C17" i="1"/>
  <c r="F122" i="24" l="1"/>
  <c r="F84" i="24"/>
  <c r="F85" i="24" s="1"/>
  <c r="C46" i="1"/>
  <c r="B6" i="13"/>
  <c r="E60" i="13"/>
  <c r="C60" i="13"/>
  <c r="C20" i="4"/>
  <c r="C19" i="4"/>
  <c r="F123" i="24"/>
  <c r="B60" i="13" l="1"/>
  <c r="B59" i="13"/>
  <c r="D59" i="13"/>
  <c r="B58" i="13"/>
  <c r="D58" i="13"/>
  <c r="D57" i="13"/>
  <c r="B57" i="13"/>
  <c r="D56" i="13"/>
  <c r="B56" i="13"/>
  <c r="D55" i="13"/>
  <c r="B55" i="13"/>
  <c r="B2" i="4"/>
  <c r="B3" i="4"/>
  <c r="B2" i="3"/>
  <c r="B3" i="3"/>
  <c r="B2" i="2"/>
  <c r="B3" i="2"/>
  <c r="B2" i="1"/>
  <c r="B3" i="1"/>
  <c r="F58" i="13" l="1"/>
  <c r="D14" i="2" s="1"/>
  <c r="F60" i="13"/>
  <c r="E18" i="4" s="1"/>
  <c r="F59" i="13"/>
  <c r="D29" i="3" s="1"/>
  <c r="F57" i="13"/>
  <c r="D54" i="1" s="1"/>
  <c r="F56" i="13"/>
  <c r="D46" i="1" s="1"/>
  <c r="F55" i="13"/>
  <c r="D17" i="1" s="1"/>
  <c r="C13" i="13"/>
  <c r="C12" i="13"/>
  <c r="C11" i="13"/>
  <c r="C16" i="13" l="1"/>
  <c r="C17" i="13"/>
  <c r="B5" i="4" l="1"/>
  <c r="B4" i="4"/>
  <c r="B5" i="3"/>
  <c r="B4" i="3"/>
  <c r="B5" i="2"/>
  <c r="B4" i="2"/>
  <c r="B5" i="1"/>
  <c r="B4" i="1"/>
  <c r="C15" i="13" l="1"/>
  <c r="F12" i="13" l="1"/>
  <c r="C18" i="4"/>
  <c r="F11" i="13" s="1"/>
  <c r="F13" i="13" l="1"/>
  <c r="B17" i="13"/>
  <c r="B16" i="13"/>
  <c r="B17" i="1"/>
  <c r="B15" i="13" s="1"/>
  <c r="B29" i="3" l="1"/>
  <c r="B13" i="13" s="1"/>
  <c r="B14" i="2"/>
  <c r="B12" i="13" s="1"/>
  <c r="B11" i="13" l="1"/>
  <c r="B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0"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<sst xmlns="http://schemas.openxmlformats.org/spreadsheetml/2006/main" count="3516" uniqueCount="558">
  <si>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</si>
  <si>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</si>
  <si>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</si>
  <si>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</si>
  <si>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</si>
  <si>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</si>
  <si>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</si>
  <si>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</si>
  <si>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</si>
  <si>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</si>
  <si>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</si>
  <si>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</si>
  <si>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</si>
  <si>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</si>
  <si>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</si>
  <si>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</si>
  <si>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</si>
  <si>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</si>
  <si>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</si>
  <si>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</si>
  <si>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</si>
  <si>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</si>
  <si>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</si>
  <si>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</si>
  <si>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</si>
  <si>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</si>
  <si>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</si>
  <si>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</si>
  <si>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</si>
  <si>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</si>
  <si>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</si>
  <si>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</si>
  <si>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</si>
  <si>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</si>
  <si>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</si>
  <si>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</si>
  <si>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</si>
  <si>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</si>
  <si>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</si>
  <si>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</si>
  <si>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</si>
  <si>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</si>
  <si>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</si>
  <si>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</si>
  <si>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</si>
  <si>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</si>
  <si>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</si>
  <si>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</si>
  <si>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</si>
  <si>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</si>
  <si>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</si>
  <si>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</si>
  <si>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</si>
  <si>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Oranga Tamariki - Ministry for Children</t>
  </si>
  <si>
    <t>Chief Executive**</t>
  </si>
  <si>
    <t>Andrew Bridgman</t>
  </si>
  <si>
    <t>Disclosure period start***</t>
  </si>
  <si>
    <t>Disclosure period end***</t>
  </si>
  <si>
    <t>Agency totals check</t>
  </si>
  <si>
    <t>Chief Executive approval****</t>
  </si>
  <si>
    <t>This disclosure has been approved by the Chief Executive</t>
  </si>
  <si>
    <t>Other sign-off****</t>
  </si>
  <si>
    <t>Betty O'Connor Scurr, Chief Financial Officer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</si>
  <si>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</si>
  <si>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</si>
  <si>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</si>
  <si>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</si>
  <si>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</si>
  <si>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</si>
  <si>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</si>
  <si>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</si>
  <si>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</si>
  <si>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</si>
  <si>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</si>
  <si>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</si>
  <si>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</si>
  <si>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</si>
  <si>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</si>
  <si>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</si>
  <si>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</si>
  <si>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</si>
  <si>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</si>
  <si>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</si>
  <si>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</si>
  <si>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</si>
  <si>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</si>
  <si>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</si>
  <si>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</si>
  <si>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</si>
  <si>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</si>
  <si>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</si>
  <si>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</si>
  <si>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</si>
  <si>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</si>
  <si>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</si>
  <si>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</si>
  <si>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</si>
  <si>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</si>
  <si>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</si>
  <si>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</si>
  <si>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</si>
  <si>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</si>
  <si>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</si>
  <si>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</si>
  <si>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</si>
  <si>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</si>
  <si>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</si>
  <si>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</si>
  <si>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</si>
  <si>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</si>
  <si>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</si>
  <si>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</si>
  <si>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</si>
  <si>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</si>
  <si>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</si>
  <si>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</si>
  <si>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</si>
  <si>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</si>
  <si>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</si>
  <si>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</si>
  <si>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</si>
  <si>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</si>
  <si>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</si>
  <si>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</si>
  <si>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</si>
  <si>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</si>
  <si>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No information to disclose</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</si>
  <si>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</si>
  <si>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</si>
  <si>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</si>
  <si>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Regional provider hui and presentations</t>
  </si>
  <si>
    <t>Taxi - to airport</t>
  </si>
  <si>
    <t>Wellington</t>
  </si>
  <si>
    <t>Airfare (Including agency fee)</t>
  </si>
  <si>
    <t>Auckland</t>
  </si>
  <si>
    <t>Taxi - from airport</t>
  </si>
  <si>
    <t>Hotel</t>
  </si>
  <si>
    <t>Taupo site visit with Minister</t>
  </si>
  <si>
    <t>Hotel (including breakfast)</t>
  </si>
  <si>
    <t>Taupo</t>
  </si>
  <si>
    <t>Rotorua site visit with Minister</t>
  </si>
  <si>
    <t>Rotorua</t>
  </si>
  <si>
    <t>Tauranga site visit with Minister</t>
  </si>
  <si>
    <t>Stakeholder visit - Stand Tū Maia</t>
  </si>
  <si>
    <t>Whangarei</t>
  </si>
  <si>
    <t xml:space="preserve">Accompany Minister at 180 Degree event </t>
  </si>
  <si>
    <t>Christchurch</t>
  </si>
  <si>
    <t xml:space="preserve">National Social Service Providers Aotearoa Conference </t>
  </si>
  <si>
    <t xml:space="preserve">Visit to Korowai Manaaki and Oranga Tamariki sites </t>
  </si>
  <si>
    <t>Opening of new Professional Development space</t>
  </si>
  <si>
    <t>Travel cancellation fee</t>
  </si>
  <si>
    <t>N/A</t>
  </si>
  <si>
    <t>Travel update fee</t>
  </si>
  <si>
    <t>Westcoast and Christchurch sites visit</t>
  </si>
  <si>
    <t>Bay of Islands site visit</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</si>
  <si>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</si>
  <si>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</si>
  <si>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</si>
  <si>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</si>
  <si>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Attend Barnardos board meeting</t>
  </si>
  <si>
    <t>Taxi</t>
  </si>
  <si>
    <t>Meeting with Kainga Ora Chief Executive</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</si>
  <si>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</si>
  <si>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</si>
  <si>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</si>
  <si>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</si>
  <si>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</si>
  <si>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</si>
  <si>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</si>
  <si>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</si>
  <si>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departuredate</t>
  </si>
  <si>
    <t>reportingvalue3</t>
  </si>
  <si>
    <t>vendortype</t>
  </si>
  <si>
    <t>origin</t>
  </si>
  <si>
    <t>destination</t>
  </si>
  <si>
    <t>Sum of amountexclgst</t>
  </si>
  <si>
    <t>BENESIA PROVIDER F2F HUI</t>
  </si>
  <si>
    <t>16/07/2025 Total</t>
  </si>
  <si>
    <t>17/07/2025 Total</t>
  </si>
  <si>
    <t>HUI IN CHRISTCHURCH</t>
  </si>
  <si>
    <t>Orbit Fee</t>
  </si>
  <si>
    <t>(blank)</t>
  </si>
  <si>
    <t>26/07/2025 Total</t>
  </si>
  <si>
    <t>SITE VISITS WITH MINISTER</t>
  </si>
  <si>
    <t>1/08/2025 Total</t>
  </si>
  <si>
    <t>2/08/2025 Total</t>
  </si>
  <si>
    <t>4/08/2025 Total</t>
  </si>
  <si>
    <t>6/08/2025 Total</t>
  </si>
  <si>
    <t>Air</t>
  </si>
  <si>
    <t>TRG</t>
  </si>
  <si>
    <t>WLG</t>
  </si>
  <si>
    <t>7/08/2025 Total</t>
  </si>
  <si>
    <t>STAKEHOLDER VISIT</t>
  </si>
  <si>
    <t>16/08/2025 Total</t>
  </si>
  <si>
    <t>NATIONAL SSPA CONFERENCE</t>
  </si>
  <si>
    <t>26/08/2025 Total</t>
  </si>
  <si>
    <t>AKL</t>
  </si>
  <si>
    <t>28/08/2025 Total</t>
  </si>
  <si>
    <t>ACCOMPANY MINISTER</t>
  </si>
  <si>
    <t>30/08/2025 Total</t>
  </si>
  <si>
    <t>CHC</t>
  </si>
  <si>
    <t>3/09/2025 Total</t>
  </si>
  <si>
    <t>4/09/2025 Total</t>
  </si>
  <si>
    <t>ROT</t>
  </si>
  <si>
    <t>9/09/2025 Total</t>
  </si>
  <si>
    <t>11/09/2025 Total</t>
  </si>
  <si>
    <t>12/09/2025 Total</t>
  </si>
  <si>
    <t>PROVIDER VISITS</t>
  </si>
  <si>
    <t>4/11/2025 Total</t>
  </si>
  <si>
    <t>8/11/2025 Total</t>
  </si>
  <si>
    <t>9/11/2025 Total</t>
  </si>
  <si>
    <t>OPENING OF PD SPACE</t>
  </si>
  <si>
    <t>22/11/2025 Total</t>
  </si>
  <si>
    <t>25/11/2025 Total</t>
  </si>
  <si>
    <t>MEET W PHIL WILSON AKL COUNCIL TRAVELL W DAN REID</t>
  </si>
  <si>
    <t>18/12/2025 Total</t>
  </si>
  <si>
    <t>19/12/2025 Total</t>
  </si>
  <si>
    <t>PROVIDER MEETING IN WHANGAREI</t>
  </si>
  <si>
    <t>21/01/2026 Total</t>
  </si>
  <si>
    <t>CE TRAVEL</t>
  </si>
  <si>
    <t>TRAVEL TO NORTHLAND AND AUCKLAND</t>
  </si>
  <si>
    <t>VISITING WESTCOAST AND CHRISTCHURCH</t>
  </si>
  <si>
    <t>24/01/2026 Total</t>
  </si>
  <si>
    <t>25/01/2026 Total</t>
  </si>
  <si>
    <t>27/01/2026 Total</t>
  </si>
  <si>
    <t>28/01/2026 Total</t>
  </si>
  <si>
    <t>30/01/2026 Total</t>
  </si>
  <si>
    <t>3/02/2026 Total</t>
  </si>
  <si>
    <t>10/02/2026 Total</t>
  </si>
  <si>
    <t>12/02/2026 Total</t>
  </si>
  <si>
    <t>Grand Total</t>
  </si>
  <si>
    <t>Travel to Hamilton on 16th Feb was cancelled therefore not included</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</si>
  <si>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</si>
  <si>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</si>
  <si>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</si>
  <si>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</si>
  <si>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</si>
  <si>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</si>
  <si>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</si>
  <si>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</si>
  <si>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</si>
  <si>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</si>
  <si>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</si>
  <si>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</si>
  <si>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</si>
  <si>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</si>
  <si>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Jul 25 - Feb 26</t>
  </si>
  <si>
    <t>Car park</t>
  </si>
  <si>
    <t>Parking</t>
  </si>
  <si>
    <t>Mobile Plan</t>
  </si>
  <si>
    <t>Phone and data plan</t>
  </si>
  <si>
    <t>Laptop Plan</t>
  </si>
  <si>
    <t>Laptop and data Plan</t>
  </si>
  <si>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</si>
  <si>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</si>
  <si>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</si>
  <si>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</si>
  <si>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</si>
  <si>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</si>
  <si>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</si>
  <si>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</si>
  <si>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</si>
  <si>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</si>
  <si>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</si>
  <si>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</si>
  <si>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</si>
  <si>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</si>
  <si>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</si>
  <si>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</si>
  <si>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</si>
  <si>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Company Code</t>
  </si>
  <si>
    <t>G/L Account</t>
  </si>
  <si>
    <t>Assignment Reference</t>
  </si>
  <si>
    <t>Journal Entry</t>
  </si>
  <si>
    <t>Journal Entry Type</t>
  </si>
  <si>
    <t>Posting Date</t>
  </si>
  <si>
    <t>Posting Key</t>
  </si>
  <si>
    <t>Amount in Company Code Currency</t>
  </si>
  <si>
    <t>Tax Code</t>
  </si>
  <si>
    <t>Clearing Journal Entry</t>
  </si>
  <si>
    <t>Profit Center</t>
  </si>
  <si>
    <t>Segment</t>
  </si>
  <si>
    <t>Journal Entry Item Text</t>
  </si>
  <si>
    <t>Number of Items</t>
  </si>
  <si>
    <t>6910 (Oranga Tamariki Dept.)</t>
  </si>
  <si>
    <t>61008000 (Travel Expenses - Miscellaneous (NZ))</t>
  </si>
  <si>
    <t>9317</t>
  </si>
  <si>
    <t>100001068</t>
  </si>
  <si>
    <t>OS (ORBIT Travel Journal)</t>
  </si>
  <si>
    <t>40</t>
  </si>
  <si>
    <t>P1</t>
  </si>
  <si>
    <t>1200 (Director Off of CE)</t>
  </si>
  <si>
    <t>S1200 (Director Office of the CE)</t>
  </si>
  <si>
    <t>"FEE",Matthew Andrew Bridgman,2025-06-01,00L-RBB-</t>
  </si>
  <si>
    <t>61005100 (Travel Expenses - Taxi Fares)</t>
  </si>
  <si>
    <t>Matthew Andrew Bridgman,2025-04-09,00L-RBB-V7C</t>
  </si>
  <si>
    <t>100001070</t>
  </si>
  <si>
    <t>Matthew Bridgman,2025-04-16,00L-RBB-7MF</t>
  </si>
  <si>
    <t>"FEE",Matthew Bridgman,2025-06-02,00L-RBB-7MF</t>
  </si>
  <si>
    <t>100001072</t>
  </si>
  <si>
    <t>9868</t>
  </si>
  <si>
    <t>100029940</t>
  </si>
  <si>
    <t>"FEE",Matthew Andrew Bridgman,2025-07-26,00L-RBC-</t>
  </si>
  <si>
    <t>"FEE",Matthew Andrew Bridgman,2025-07-17,00L-RBD-</t>
  </si>
  <si>
    <t>61007000 (Travel Expenses - Airfare (NZ))</t>
  </si>
  <si>
    <t>100029941</t>
  </si>
  <si>
    <t>Matthew Andrew Bridgman,2025-07-17,WLG/AKL,00L-RB</t>
  </si>
  <si>
    <t>100029942</t>
  </si>
  <si>
    <t>"FEE",Matthew Andrew Bridgman,2025-07-16,00L-RBD-</t>
  </si>
  <si>
    <t>61003000 (Travel Expenses - Hotel and Accommodation (NZ))</t>
  </si>
  <si>
    <t>100029943</t>
  </si>
  <si>
    <t>Matthew Andrew Bridgman,2025-07-17,Cordis Aucklan</t>
  </si>
  <si>
    <t>100029944</t>
  </si>
  <si>
    <t>10459</t>
  </si>
  <si>
    <t>100053264</t>
  </si>
  <si>
    <t>"FEE",Matthew Andrew Bridgman,2025-08-26,00L-RBF-</t>
  </si>
  <si>
    <t>"FEE",Matthew Andrew Bridgman,2025-08-06,00L-RBF-</t>
  </si>
  <si>
    <t>Matthew Andrew Bridgman,2025-09-09,WLG/ROT,00L-RB</t>
  </si>
  <si>
    <t>Matthew Andrew Bridgman,2025-08-07,TRG/WLG,00L-RB</t>
  </si>
  <si>
    <t>Matthew Andrew Bridgman,2025-08-28,WLG/AKL,00L-RB</t>
  </si>
  <si>
    <t>100053269</t>
  </si>
  <si>
    <t>Matthew Andrew Bridgman,2025-08-06,JetPark Rotoru</t>
  </si>
  <si>
    <t>"FEE",Matthew Andrew Bridgman,2025-08-16,00L-RBF-</t>
  </si>
  <si>
    <t>100053271</t>
  </si>
  <si>
    <t>"FEE",Matthew Andrew Bridgman,2025-08-01,00L-RBF-</t>
  </si>
  <si>
    <t>100053273</t>
  </si>
  <si>
    <t>"FEE",Matthew Andrew Bridgman,2025-08-02,00L-RBF-</t>
  </si>
  <si>
    <t>10990</t>
  </si>
  <si>
    <t>100075990</t>
  </si>
  <si>
    <t>"FEE",Matthew Andrew Bridgman,2025-09-04,00L-RBF-</t>
  </si>
  <si>
    <t>100075991</t>
  </si>
  <si>
    <t>"FEE",Matthew Andrew Bridgman,2025-09-11,00L-RBF-</t>
  </si>
  <si>
    <t>100075995</t>
  </si>
  <si>
    <t>"FEE",Matthew Andrew Bridgman,2025-08-30,00L-RBF-</t>
  </si>
  <si>
    <t>Matthew Andrew Bridgman,2025-09-03,WLG/CHC,00L-RB</t>
  </si>
  <si>
    <t>Matthew Andrew Bridgman,2025-09-03,Carnmore Hotel</t>
  </si>
  <si>
    <t>11401</t>
  </si>
  <si>
    <t>100102013</t>
  </si>
  <si>
    <t>50</t>
  </si>
  <si>
    <t>Matthew Andrew Bridgman,2025-09-12,AKL/WLG,00L-RB</t>
  </si>
  <si>
    <t>11816</t>
  </si>
  <si>
    <t>100122023</t>
  </si>
  <si>
    <t>Matthew Andrew Bridgman,2025-11-25,WLG/AKL,00L-RB</t>
  </si>
  <si>
    <t>"FEE",Matthew Andrew Bridgman,2025-11-25,00L-RBH-</t>
  </si>
  <si>
    <t>100122024</t>
  </si>
  <si>
    <t>"FEE",Matthew Andrew Bridgman,2025-11-09,00L-RBH-</t>
  </si>
  <si>
    <t>Matthew Andrew Bridgman,2025-08-04,Millennium Hot</t>
  </si>
  <si>
    <t>Matthew Andrew Bridgman,2025-11-09,Hotel Grand Ch</t>
  </si>
  <si>
    <t>100122025</t>
  </si>
  <si>
    <t>"FEE",Matthew Andrew Bridgman,2025-11-22,00L-RBH-</t>
  </si>
  <si>
    <t>Matthew Andrew Bridgman,2025-08-28,Distinction Wh</t>
  </si>
  <si>
    <t>100122026</t>
  </si>
  <si>
    <t>"FEE",Matthew Andrew Bridgman,2025-08-04,00L-RBF-</t>
  </si>
  <si>
    <t>"FEE",Matthew Andrew Bridgman,2025-11-08,00L-RBH-</t>
  </si>
  <si>
    <t>"FEE",Matthew Andrew Bridgman,2025-11-04,00L-RBH-</t>
  </si>
  <si>
    <t>"FEE",Matthew Andrew Bridgman,2025-08-28,00L-RBF-</t>
  </si>
  <si>
    <t>100122027</t>
  </si>
  <si>
    <t>Matthew Andrew Bridgman,2025-11-09,WLG/AKL,00L-RB</t>
  </si>
  <si>
    <t>12332</t>
  </si>
  <si>
    <t>100136883</t>
  </si>
  <si>
    <t>"FEE",Matthew Andrew Bridgman,2025-12-18,00L-RBH-</t>
  </si>
  <si>
    <t>100136884</t>
  </si>
  <si>
    <t>Matthew Andrew Bridgman,2025-12-19,WLG/AKL,00L-RB</t>
  </si>
  <si>
    <t>100136888</t>
  </si>
  <si>
    <t>"FEE",Matthew Andrew Bridgman,2025-12-19,00L-RBH-</t>
  </si>
  <si>
    <t>100136889</t>
  </si>
  <si>
    <t>12627</t>
  </si>
  <si>
    <t>100168440</t>
  </si>
  <si>
    <t>"FEE",Matthew Andrew Bridgman,2026-01-27,00L-RBJ-</t>
  </si>
  <si>
    <t>"FEE",Matthew Andrew Bridgman,2026-01-24,00L-RBJ-</t>
  </si>
  <si>
    <t>"FEE",Matthew Andrew Bridgman,2026-01-21,00L-RBJ-</t>
  </si>
  <si>
    <t>Matthew Andrew Bridgman,2026-01-28,WLG/AKL,00L-RB</t>
  </si>
  <si>
    <t>100168970</t>
  </si>
  <si>
    <t>Matthew Andrew Bridgman,2026-02-03,WLG/CHC,00L-RB</t>
  </si>
  <si>
    <t>"FEE",Matthew Andrew Bridgman,2026-01-25,00L-RBJ-</t>
  </si>
  <si>
    <t>Matthew Andrew Bridgman,2026-02-12,WLG/AKL,00L-RB</t>
  </si>
  <si>
    <t>100168971</t>
  </si>
  <si>
    <t>Matthew Andrew Bridgman,2026-02-16,WLG/HLZ,00L-RB</t>
  </si>
  <si>
    <t>inv_companyname</t>
  </si>
  <si>
    <t>foldernumber</t>
  </si>
  <si>
    <t>invoicenumber</t>
  </si>
  <si>
    <t>paxname</t>
  </si>
  <si>
    <t>invoicedate</t>
  </si>
  <si>
    <t>foldercreationdate</t>
  </si>
  <si>
    <t>market</t>
  </si>
  <si>
    <t>segment_market</t>
  </si>
  <si>
    <t>folderdestination</t>
  </si>
  <si>
    <t>vendorname</t>
  </si>
  <si>
    <t>confirmationnumber</t>
  </si>
  <si>
    <t>incidentalitemdescription</t>
  </si>
  <si>
    <t>segmentdeparturedate2</t>
  </si>
  <si>
    <t>cardays</t>
  </si>
  <si>
    <t>hotelroomnights</t>
  </si>
  <si>
    <t>itemdescription</t>
  </si>
  <si>
    <t>amountexclgst</t>
  </si>
  <si>
    <t>gst</t>
  </si>
  <si>
    <t>amountinclgst</t>
  </si>
  <si>
    <t>approvername</t>
  </si>
  <si>
    <t>bookedby</t>
  </si>
  <si>
    <t>glcodelabel1</t>
  </si>
  <si>
    <t>glcodevalue1</t>
  </si>
  <si>
    <t>glcodedescription1</t>
  </si>
  <si>
    <t>glcodelabel2</t>
  </si>
  <si>
    <t>glcodevalue2</t>
  </si>
  <si>
    <t>glcodedescription2</t>
  </si>
  <si>
    <t>glcodelabel3</t>
  </si>
  <si>
    <t>glcodevalue3</t>
  </si>
  <si>
    <t>glcodedescription3</t>
  </si>
  <si>
    <t>glcodelabel4</t>
  </si>
  <si>
    <t>glcodevalue4</t>
  </si>
  <si>
    <t>glcodedescription4</t>
  </si>
  <si>
    <t>glcodelabel5</t>
  </si>
  <si>
    <t>glcodevalue5</t>
  </si>
  <si>
    <t>glcodedescription5</t>
  </si>
  <si>
    <t>glcodelabel6</t>
  </si>
  <si>
    <t>glcodevalue6</t>
  </si>
  <si>
    <t>glcodedescription6</t>
  </si>
  <si>
    <t>reportingvalue1</t>
  </si>
  <si>
    <t>reportingvalue2</t>
  </si>
  <si>
    <t>reportingvalue4</t>
  </si>
  <si>
    <t>reportingvalue5</t>
  </si>
  <si>
    <t>quantity</t>
  </si>
  <si>
    <t>codepartnodename</t>
  </si>
  <si>
    <t>outputcode</t>
  </si>
  <si>
    <t>invoicestatus</t>
  </si>
  <si>
    <t>00L-RBD-4RP</t>
  </si>
  <si>
    <t>INV0009868</t>
  </si>
  <si>
    <t>Matthew Andrew Bridgman</t>
  </si>
  <si>
    <t>Domestic</t>
  </si>
  <si>
    <t>Orbit World Travel Wellington</t>
  </si>
  <si>
    <t>Online Domestic Fee</t>
  </si>
  <si>
    <t>Stephanie Short</t>
  </si>
  <si>
    <t>Helena Delaney</t>
  </si>
  <si>
    <t>Cost Centre</t>
  </si>
  <si>
    <t>Entity</t>
  </si>
  <si>
    <t>STAFF</t>
  </si>
  <si>
    <t>Cutover</t>
  </si>
  <si>
    <t>Charge Back Domestic Fee-Hotel</t>
  </si>
  <si>
    <t>Charge Back Domestic Line Item Fee-Hotel</t>
  </si>
  <si>
    <t>Air New Zealand</t>
  </si>
  <si>
    <t>TKT NO: 2988182751</t>
  </si>
  <si>
    <t>Cordis Auckland</t>
  </si>
  <si>
    <t>27424SF589446</t>
  </si>
  <si>
    <t>Breakfast</t>
  </si>
  <si>
    <t>00L-RBC-2ZZ</t>
  </si>
  <si>
    <t>Amendment Domestic Fee - made from Zeno</t>
  </si>
  <si>
    <t>Cassandra Anderson</t>
  </si>
  <si>
    <t>Elke Schaefer</t>
  </si>
  <si>
    <t>00L-RBF-DWV</t>
  </si>
  <si>
    <t>INV0010459</t>
  </si>
  <si>
    <t>OFFICE OF THE CEO news</t>
  </si>
  <si>
    <t>00L-RBF-D5Z</t>
  </si>
  <si>
    <t>TUO</t>
  </si>
  <si>
    <t>Online Land Only Domestic Fee</t>
  </si>
  <si>
    <t>INV0011816</t>
  </si>
  <si>
    <t>Millennium Hotel &amp; Resort Manuels</t>
  </si>
  <si>
    <t>49A6RZKDE</t>
  </si>
  <si>
    <t>Beverage</t>
  </si>
  <si>
    <t>JetPark Rotorua</t>
  </si>
  <si>
    <t>TKT NO: 2988258715</t>
  </si>
  <si>
    <t>00L-RBF-PN9</t>
  </si>
  <si>
    <t>00L-RBF-WBC</t>
  </si>
  <si>
    <t>WRE</t>
  </si>
  <si>
    <t>Distinction Whangarei Hotel And Conference</t>
  </si>
  <si>
    <t>TKT NO: 2988335494</t>
  </si>
  <si>
    <t>00L-RBF-26V</t>
  </si>
  <si>
    <t>INV0010990</t>
  </si>
  <si>
    <t>TKT NO: 2988439349</t>
  </si>
  <si>
    <t>Carnmore Hotel Christchurch</t>
  </si>
  <si>
    <t>FGAF1ZS70PCZ3L</t>
  </si>
  <si>
    <t>Amendment Domestic Fee - made by Consultant</t>
  </si>
  <si>
    <t>TKT NO: 2988413340</t>
  </si>
  <si>
    <t>Cancellation Fee - Domestic</t>
  </si>
  <si>
    <t>INV0011401</t>
  </si>
  <si>
    <t>TKT NO: 2988462623</t>
  </si>
  <si>
    <t>00L-RBH-F8H</t>
  </si>
  <si>
    <t>INV0012332</t>
  </si>
  <si>
    <t>Hotel Grand Chancellor (Orbit Direct)</t>
  </si>
  <si>
    <t>TKT NO: 5064512282</t>
  </si>
  <si>
    <t>TKT NO: 5064543674</t>
  </si>
  <si>
    <t>00L-RBH-VB4</t>
  </si>
  <si>
    <t>Elizabeth O Connor Scurr</t>
  </si>
  <si>
    <t>TKT NO: 5064631560</t>
  </si>
  <si>
    <t>00L-RBH-7JR</t>
  </si>
  <si>
    <t>Gillian Latu</t>
  </si>
  <si>
    <t>INV0012627</t>
  </si>
  <si>
    <t>TKT NO: 5064745513</t>
  </si>
  <si>
    <t>00L-RBJ-HV8</t>
  </si>
  <si>
    <t>00L-RBJ-MBH</t>
  </si>
  <si>
    <t>00L-RBJ-MB6</t>
  </si>
  <si>
    <t>00L-RBJ-MCJ</t>
  </si>
  <si>
    <t>00L-RBJ-M2H</t>
  </si>
  <si>
    <t>HLZ</t>
  </si>
  <si>
    <t>CE TRAVEL TO HAMILTON AND AUCKLAND</t>
  </si>
  <si>
    <t>TKT NO: 6027277442</t>
  </si>
  <si>
    <t>TKT NO: 6027246156</t>
  </si>
  <si>
    <t>Current</t>
  </si>
  <si>
    <t>Distinction Christchurch Hotel</t>
  </si>
  <si>
    <t>TKT NO: 6027265040</t>
  </si>
  <si>
    <t>TKT NO: 6027345601</t>
  </si>
  <si>
    <t>TKT NO: 6027265066</t>
  </si>
  <si>
    <t>TKT NO: 6027345535</t>
  </si>
  <si>
    <t>TKT NO: 6027275027</t>
  </si>
  <si>
    <t>Sum of amountinclgst</t>
  </si>
  <si>
    <t>Pivot</t>
  </si>
  <si>
    <t>Report Category'</t>
  </si>
  <si>
    <t>Sum of Sum of amountinclgst</t>
  </si>
  <si>
    <t>Air Fare</t>
  </si>
  <si>
    <t>Statement Date</t>
  </si>
  <si>
    <t>Account Number</t>
  </si>
  <si>
    <t>Line Number</t>
  </si>
  <si>
    <t>Charge Type</t>
  </si>
  <si>
    <t>From Date</t>
  </si>
  <si>
    <t>To Date</t>
  </si>
  <si>
    <t>Description</t>
  </si>
  <si>
    <t>Product/Service</t>
  </si>
  <si>
    <t>spare</t>
  </si>
  <si>
    <t>Charge</t>
  </si>
  <si>
    <t>Rental</t>
  </si>
  <si>
    <t>TaaS Smartshare 3GB</t>
  </si>
  <si>
    <t>Mobile Services</t>
  </si>
  <si>
    <t>N</t>
  </si>
  <si>
    <t>TaaS Smartshare 9GB Data ~ Ref: s/o 10421833</t>
  </si>
  <si>
    <t>TaaS Smartshare 3GB ~ Ref: s/o 38303303</t>
  </si>
  <si>
    <t>TaaS Smartshare 9GB ~ Ref: s/o 38303303</t>
  </si>
  <si>
    <t>TaaS Smartshare 9GB</t>
  </si>
  <si>
    <t>Activity</t>
  </si>
  <si>
    <t>Lease instalment:  22 of 30 ~  (Lease - iPhone 13 128GB IMEI of phone:  352094674106064 Your Lease started on 14.09.23 and will end o .  )</t>
  </si>
  <si>
    <t>Other</t>
  </si>
  <si>
    <t>Lease instalment:  23 of 30 ~  (Lease - iPhone 13 128GB IMEI of phone:  352094674106064 Your Lease started on 14.09.23 and will end o .  )</t>
  </si>
  <si>
    <t>Lease instalment:  24 of 30 ~  (Lease - iPhone 13 128GB IMEI of phone:  352094674106064 Your Lease started on 14.09.23 and will end o .  )</t>
  </si>
  <si>
    <t>Lease instalment:  25 of 30 ~  (Lease - iPhone 13 128GB IMEI of phone:  352094674106064 Your Lease started on 14.09.23 and will end o .  )</t>
  </si>
  <si>
    <t>Lease instalment:  26 of 30 ~  (Lease - iPhone 13 128GB IMEI of phone:  352094674106064 Your Lease started on 14.09.23 and will end o .  )</t>
  </si>
  <si>
    <t>Lease instalment:  27 of 30 ~  (Lease - iPhone 13 128GB IMEI of phone:  352094674106064 Your Lease started on 14.09.23 and will end o .  )</t>
  </si>
  <si>
    <t>Lease instalment:  28 of 30 ~  (Lease - iPhone 13 128GB IMEI of phone:  352094674106064 Your Lease started on 14.09.23 and will end o .  )</t>
  </si>
  <si>
    <t>Until End  of Feb</t>
  </si>
  <si>
    <t>Std charges from contracts</t>
  </si>
  <si>
    <t>Laptop Variable</t>
  </si>
  <si>
    <t>Price per Laptop pm</t>
  </si>
  <si>
    <t>pm</t>
  </si>
  <si>
    <t>months</t>
  </si>
  <si>
    <t>Surface 8 Lease</t>
  </si>
  <si>
    <t>Swap out device life cycle charge</t>
  </si>
  <si>
    <t>SmartShare Data Only 3GB</t>
  </si>
  <si>
    <t>Specific data</t>
  </si>
  <si>
    <t>Mobile variable</t>
  </si>
  <si>
    <t>Price per Mobile pm</t>
  </si>
  <si>
    <t>Mobile Lease</t>
  </si>
  <si>
    <t>SmartShare 3GB</t>
  </si>
  <si>
    <t>$15-22</t>
  </si>
  <si>
    <t>Calling, Roaming, Excess usage due to optimising plans</t>
  </si>
  <si>
    <t>EXPENSE ENTRY ANALYSIS DETAILS (GROUPED BY EXPENSE TYPE)</t>
  </si>
  <si>
    <r>
      <rPr>
        <sz val="10.5"/>
        <color rgb="FF333333"/>
        <rFont val="Andale WT"/>
        <family val="2"/>
      </rPr>
      <t xml:space="preserve">Start Date: </t>
    </r>
    <r>
      <rPr>
        <sz val="10.5"/>
        <color rgb="FF333333"/>
        <rFont val="Andale WT"/>
        <family val="2"/>
      </rPr>
      <t>Between Jul 1, 2025 and Feb 11, 2026</t>
    </r>
  </si>
  <si>
    <r>
      <rPr>
        <sz val="10.5"/>
        <color rgb="FF333333"/>
        <rFont val="Andale WT"/>
        <family val="2"/>
      </rPr>
      <t xml:space="preserve">Expense Type: </t>
    </r>
    <r>
      <rPr>
        <sz val="10.5"/>
        <color rgb="FF333333"/>
        <rFont val="Andale WT"/>
        <family val="2"/>
      </rPr>
      <t xml:space="preserve"> Accommodation - Australia, Accommodation - NZ, Accommodation - Overseas, Advertising Costs - Non-Client, Agency Booking Fees, Airfare - Australia, Airfare - NZ, Airfare - Overseas, Airline Fees, Alcoholic Beverages, Alcoholic Beverages &amp; Soft Drinks, Audio Visual Production - Non-Client, Bank Fees, Breakfast, Business Calls, Business Meals (Attendees), Car Maintenance/Repairs , Car Rental, Caregiver Manaaki, Cash Advance Return, Christmas Function Contribution, Cleaning Materials, Client Related Costs - Non-Material, Clothing, Company Car Mileage, Conferences &amp; Seminars, Counselling &amp; Wellbeing Programmes/Costs - Client Only, Courier/Shipping/Freight, Currency Exchange Fees, Currency Gain/Loss, Daily Allowance, Daily Allowance (Incidentals), Daily Allowance (Lodging), Daily Allowance (gross), Dinner, Discretionary Spend - FBT Liable, Discretionary Spend - Non-FBT, Entertainment - Breakfast/Simple Meals, Entertainment - Clients, Entertainment - Deductible, Entertainment - Events/Shows, Entertainment - External (Domestic), Entertainment - External (Foreign), Entertainment - Lunch/Dinner, Entertainment - Staff, Entertainment - Staff (Directors only), Entertainment - Staff (With Clients), Ex Pat Expenses, External Course - Domestic, External Course - International, FGC Convening, Fixed Asset Items - Non-Client, Friends &amp; Family Allowance, Fuel, Fuel IESPS, Fuel for Mileage, Furniture &amp; Equipment - Non-Client, Gifts, Gifts - Clients (Deductible), Gifts - Staff, Gifts &lt;= $AUD300, Gifts &lt;= 35€, Gifts &gt; $AUD300, Gifts &gt; 35€, Groceries, Hotel, Hotel Tax, Immediate Material Needs, Incidental Allowances (DO NOT USE), Incidental Client Expenditure - Client Only, Incidentals Allowance, Individual Meals, Individual Meals - Within Municipality, Internet/Online Fees, Japan Public Transportation, Koha/Donations, Laundry, Lunch, Marketing/Promotional Costs, Meals - Australia, Meals - NZ, Meals - Overseas, Medical Fees, Miscellaneous, Mobile/Cellular Phone, Newspapers/Magazines/Books, Non Reimbursable/Personal Expense, Non-Attractive Items (&lt;$2,000), Non-Business Calls, Non-Deductible Expenses, Non-Deductible Meals, Office Equipment/Hardware, Office Supplies/Software, Other Meeting Costs, Other Travel Costs - Australia, Other Travel Costs - NZ, Other Travel Costs - Overseas, Overnight, Parking - Casual, Parking - Licensed, Passports/Visa Fees, Personal Car Mileage, Personal Spend in Error - Credit Card Only, Postage, Courier, Shipping &amp; Freight, Printing &amp; Photocopying, Professional Subscriptions/Dues, Provided Meals, Public Transport, Publication Purchases, Rations, Recruitment Costs, Relocation Expenses, Residential Client Costs, Residential Consumables, Residential Programmes, Secondments - Accomodation, Secondments - Other, Secondments - Travel, Software Licence / IT Maintenance - Non-Client, Sports, Recreation &amp; Culture, Staff Awards/Incentives, Staff Functions, Stationery &amp; Consumables, Study Costs, Taxable Meals, Taxi, Tea Room Supplies, Telephone/Fax, Tips/Gratuities, Tolls/Road Charges, Train, Tuition/Training Reimbursement, Undefined, Undocumented Incidentals - Domestic, Undocumented Incidentals - International, WW PMOTA (CIEP use only - non client), zAirfare Ticket Tax, zBooking Fees, zEntertainment-Other, zMeetings, zNot Used-Bus, zNot Used-Business Promotions, zNot Used-Car Maintenance, zNot Used-Company Car Expense, zNot Used-Company Car Oil, zNot Used-Company Car Wash, zNot Used-Duplicating, zNot Used-Fax, zNot Used-Limousine, zNot Used-Long Distance, zNot Used-Materials, zNot Used-Misc. Promotional Expense, zNot Used-Pager, zNot Used-Refreshments, zNot Used-Relocation - Accomodation, zNot Used-Relocation - Moving Costs, zNot Used-Relocation - Travel Costs, zNot Used-Subscriptions, zNot Used-Subway, zNot Used-Utilities-Ex Pat, zNotUsed, zPersonal Car Expense</t>
    </r>
  </si>
  <si>
    <r>
      <rPr>
        <sz val="10.5"/>
        <color rgb="FF333333"/>
        <rFont val="Andale WT"/>
        <family val="2"/>
      </rPr>
      <t xml:space="preserve">Employee: </t>
    </r>
    <r>
      <rPr>
        <sz val="10.5"/>
        <color rgb="FF333333"/>
        <rFont val="Andale WT"/>
        <family val="2"/>
      </rPr>
      <t xml:space="preserve"> Bridgman, Andrew</t>
    </r>
  </si>
  <si>
    <t>No Data Available</t>
  </si>
  <si>
    <r>
      <rPr>
        <sz val="10"/>
        <color theme="1"/>
        <rFont val="Andale WT"/>
        <family val="2"/>
      </rPr>
      <t xml:space="preserve">- </t>
    </r>
    <r>
      <rPr>
        <sz val="10"/>
        <color theme="1"/>
        <rFont val="Andale WT"/>
        <family val="2"/>
      </rPr>
      <t>1</t>
    </r>
    <r>
      <rPr>
        <sz val="10"/>
        <color theme="1"/>
        <rFont val="Andale WT"/>
        <family val="2"/>
      </rPr>
      <t xml:space="preserve"> -</t>
    </r>
  </si>
  <si>
    <t>oncur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</si>
</sst>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Red]\-&quot;$&quot;#,##0.00"/>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 numFmtId="168" formatCode="mmm\ d\,\ yyyy"/>
    <numFmt numFmtId="169" formatCode="dd\.mm\.yyyy"/>
    <numFmt numFmtId="170" formatCode="* #,##0.00_0\ &quot;NZD&quot;;* \-\ #,##0.00_0\ &quot;NZD&quot;"/>
  </numFmts>
  <fonts count="44">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sz val="8"/>
      <name val="Arial"/>
      <family val="2"/>
    </font>
    <font>
      <sz val="10"/>
      <color theme="1"/>
      <name val="Tahoma"/>
      <family val="2"/>
    </font>
    <font>
      <sz val="15"/>
      <color rgb="FF333333"/>
      <name val="Andale WT"/>
      <family val="2"/>
    </font>
    <font>
      <sz val="10.5"/>
      <color rgb="FF333333"/>
      <name val="Andale WT"/>
      <family val="2"/>
    </font>
    <font>
      <sz val="10"/>
      <color theme="1"/>
      <name val="Andale WT"/>
      <family val="2"/>
    </font>
    <font>
      <b/>
      <sz val="11"/>
      <color theme="1"/>
      <name val="Calibri"/>
      <family val="2"/>
      <scheme val="minor"/>
    </font>
    <font>
      <sz val="10"/>
      <color rgb="FF000000"/>
      <name val="Arial"/>
      <family val="2"/>
    </font>
  </fonts>
  <fills count="17">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
      <patternFill patternType="solid">
        <fgColor rgb="FFFFC000"/>
        <bgColor indexed="64"/>
      </patternFill>
    </fill>
    <fill>
      <patternFill patternType="solid">
        <fgColor rgb="FFF7F7F7"/>
        <bgColor indexed="64"/>
      </patternFill>
    </fill>
    <fill>
      <patternFill patternType="solid">
        <fgColor theme="0" tint="-0.14999847407452621"/>
        <bgColor indexed="64"/>
      </patternFill>
    </fill>
    <fill>
      <patternFill patternType="solid">
        <fgColor rgb="FFFF9900"/>
        <bgColor indexed="64"/>
      </patternFill>
    </fill>
  </fills>
  <borders count="15">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bottom style="thin">
        <color rgb="FFBFBFBF"/>
      </bottom>
      <diagonal/>
    </border>
    <border>
      <left/>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5">
    <xf numFmtId="0" fontId="0" fillId="0" borderId="0"/>
    <xf numFmtId="0" fontId="10" fillId="0" borderId="0" applyNumberFormat="0" applyFill="0" applyBorder="0" applyAlignment="0" applyProtection="0"/>
    <xf numFmtId="165" fontId="23" fillId="0" borderId="0" applyFont="0" applyFill="0" applyBorder="0" applyAlignment="0" applyProtection="0"/>
    <xf numFmtId="0" fontId="38" fillId="0" borderId="0"/>
    <xf numFmtId="43" fontId="23" fillId="0" borderId="0" applyFont="0" applyFill="0" applyBorder="0" applyAlignment="0" applyProtection="0"/>
  </cellStyleXfs>
  <cellXfs count="18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35" fillId="3" borderId="0" xfId="0" applyFont="1" applyFill="1" applyAlignment="1">
      <alignment horizontal="center" vertical="center" wrapText="1"/>
    </xf>
    <xf numFmtId="0" fontId="0" fillId="11" borderId="0" xfId="0" applyFill="1" applyProtection="1">
      <protection locked="0"/>
    </xf>
    <xf numFmtId="167" fontId="15" fillId="11" borderId="3" xfId="0" applyNumberFormat="1" applyFont="1" applyFill="1" applyBorder="1" applyAlignment="1" applyProtection="1">
      <alignment horizontal="right" vertical="center"/>
      <protection locked="0"/>
    </xf>
    <xf numFmtId="15" fontId="15" fillId="12" borderId="11" xfId="0" applyNumberFormat="1" applyFont="1" applyFill="1" applyBorder="1" applyProtection="1">
      <protection locked="0"/>
    </xf>
    <xf numFmtId="0" fontId="15" fillId="12" borderId="11" xfId="0" applyFont="1" applyFill="1" applyBorder="1" applyAlignment="1" applyProtection="1">
      <alignment wrapText="1"/>
      <protection locked="0"/>
    </xf>
    <xf numFmtId="8" fontId="15" fillId="12" borderId="11" xfId="0" applyNumberFormat="1" applyFont="1" applyFill="1" applyBorder="1" applyAlignment="1" applyProtection="1">
      <alignment wrapText="1"/>
      <protection locked="0"/>
    </xf>
    <xf numFmtId="0" fontId="15" fillId="12" borderId="12" xfId="0" applyFont="1" applyFill="1" applyBorder="1" applyAlignment="1" applyProtection="1">
      <alignment wrapText="1"/>
      <protection locked="0"/>
    </xf>
    <xf numFmtId="168" fontId="41" fillId="0" borderId="0" xfId="3" applyNumberFormat="1" applyFont="1" applyAlignment="1">
      <alignment horizontal="left" vertical="top"/>
    </xf>
    <xf numFmtId="0" fontId="41" fillId="0" borderId="0" xfId="3" applyFont="1" applyAlignment="1">
      <alignment horizontal="center" vertical="top"/>
    </xf>
    <xf numFmtId="19" fontId="41" fillId="0" borderId="0" xfId="3" applyNumberFormat="1" applyFont="1" applyAlignment="1">
      <alignment horizontal="right" vertical="top"/>
    </xf>
    <xf numFmtId="0" fontId="42" fillId="0" borderId="0" xfId="0" applyFont="1"/>
    <xf numFmtId="14" fontId="0" fillId="0" borderId="0" xfId="0" applyNumberFormat="1"/>
    <xf numFmtId="0" fontId="42" fillId="13" borderId="0" xfId="0" applyFont="1" applyFill="1"/>
    <xf numFmtId="0" fontId="0" fillId="0" borderId="0" xfId="0" pivotButton="1"/>
    <xf numFmtId="0" fontId="0" fillId="0" borderId="0" xfId="0" applyAlignment="1">
      <alignment horizontal="left"/>
    </xf>
    <xf numFmtId="0" fontId="0" fillId="0" borderId="0" xfId="0" pivotButton="1" applyAlignment="1">
      <alignment wrapText="1"/>
    </xf>
    <xf numFmtId="0" fontId="33" fillId="14" borderId="0" xfId="0" applyFont="1" applyFill="1"/>
    <xf numFmtId="169" fontId="0" fillId="0" borderId="0" xfId="0" applyNumberFormat="1" applyAlignment="1">
      <alignment horizontal="right"/>
    </xf>
    <xf numFmtId="170" fontId="0" fillId="0" borderId="0" xfId="0" applyNumberFormat="1"/>
    <xf numFmtId="0" fontId="0" fillId="13" borderId="0" xfId="0" applyFill="1"/>
    <xf numFmtId="14" fontId="0" fillId="13" borderId="0" xfId="0" applyNumberFormat="1" applyFill="1"/>
    <xf numFmtId="14" fontId="0" fillId="15" borderId="0" xfId="0" applyNumberFormat="1" applyFill="1"/>
    <xf numFmtId="0" fontId="0" fillId="15" borderId="0" xfId="0" applyFill="1"/>
    <xf numFmtId="0" fontId="0" fillId="16" borderId="0" xfId="0" applyFill="1"/>
    <xf numFmtId="15" fontId="0" fillId="0" borderId="0" xfId="0" pivotButton="1" applyNumberFormat="1"/>
    <xf numFmtId="15" fontId="0" fillId="0" borderId="0" xfId="0" applyNumberFormat="1"/>
    <xf numFmtId="43" fontId="0" fillId="0" borderId="0" xfId="4" applyFont="1"/>
    <xf numFmtId="43" fontId="0" fillId="16" borderId="0" xfId="4" applyFont="1" applyFill="1"/>
    <xf numFmtId="0" fontId="0" fillId="9" borderId="0" xfId="0" applyFill="1"/>
    <xf numFmtId="14" fontId="0" fillId="9" borderId="0" xfId="0" applyNumberFormat="1" applyFill="1"/>
    <xf numFmtId="0" fontId="15" fillId="11" borderId="0" xfId="0" applyFont="1" applyFill="1" applyAlignment="1" applyProtection="1">
      <alignment vertical="center" wrapText="1"/>
      <protection locked="0"/>
    </xf>
    <xf numFmtId="0" fontId="43" fillId="12" borderId="13" xfId="0" applyFont="1" applyFill="1" applyBorder="1" applyAlignment="1">
      <alignment vertical="center" wrapText="1"/>
    </xf>
    <xf numFmtId="0" fontId="43" fillId="12" borderId="13" xfId="0" applyFont="1" applyFill="1" applyBorder="1" applyAlignment="1" applyProtection="1">
      <alignment vertical="center" wrapText="1"/>
      <protection locked="0"/>
    </xf>
    <xf numFmtId="0" fontId="43" fillId="12" borderId="14" xfId="0" applyFont="1" applyFill="1" applyBorder="1" applyAlignment="1" applyProtection="1">
      <alignment vertical="center" wrapText="1"/>
      <protection locked="0"/>
    </xf>
    <xf numFmtId="165" fontId="0" fillId="0" borderId="0" xfId="2" applyFont="1" applyAlignment="1">
      <alignment wrapText="1"/>
    </xf>
    <xf numFmtId="0" fontId="0" fillId="11" borderId="0" xfId="0" applyFill="1"/>
    <xf numFmtId="165" fontId="0" fillId="13" borderId="0" xfId="2" applyFont="1" applyFill="1"/>
    <xf numFmtId="44" fontId="0" fillId="11" borderId="0" xfId="0" applyNumberFormat="1" applyFill="1"/>
    <xf numFmtId="165" fontId="0" fillId="11" borderId="0" xfId="2" applyFont="1" applyFill="1"/>
    <xf numFmtId="0" fontId="15" fillId="11" borderId="4" xfId="0"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15" fillId="0" borderId="0" xfId="0" applyFont="1" applyAlignment="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11" borderId="6" xfId="0" applyFont="1" applyFill="1" applyBorder="1" applyAlignment="1">
      <alignment horizontal="left" vertical="center"/>
    </xf>
    <xf numFmtId="0" fontId="22" fillId="2" borderId="0" xfId="0" applyFont="1" applyFill="1" applyAlignment="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wrapText="1" readingOrder="1"/>
    </xf>
    <xf numFmtId="0" fontId="39" fillId="0" borderId="0" xfId="3" applyFont="1" applyAlignment="1">
      <alignment horizontal="left" vertical="top"/>
    </xf>
    <xf numFmtId="0" fontId="40" fillId="0" borderId="0" xfId="3" applyFont="1" applyAlignment="1">
      <alignment horizontal="left" vertical="top"/>
    </xf>
    <xf numFmtId="0" fontId="40" fillId="0" borderId="0" xfId="3" applyFont="1" applyAlignment="1">
      <alignment horizontal="left" vertical="top" wrapText="1"/>
    </xf>
    <xf numFmtId="0" fontId="41" fillId="0" borderId="0" xfId="3" applyFont="1" applyAlignment="1">
      <alignment horizontal="left" vertical="top"/>
    </xf>
    <xf numFmtId="0" fontId="38" fillId="0" borderId="0" xfId="3" applyAlignment="1"/>
  </cellXfs>
  <cellStyles count="5">
    <cellStyle name="Comma" xfId="4" builtinId="3"/>
    <cellStyle name="Currency" xfId="2" builtinId="4"/>
    <cellStyle name="Hyperlink" xfId="1" builtinId="8"/>
    <cellStyle name="Normal" xfId="0" builtinId="0"/>
    <cellStyle name="Normal 2" xfId="3" xr:uid="{3736362A-BFE4-4638-BF98-77AF82B20EFA}"/>
  </cellStyles>
  <dxfs count="24">
    <dxf>
      <font>
        <color theme="1" tint="0.499984740745262"/>
      </font>
      <fill>
        <patternFill>
          <bgColor rgb="FFCCFFCC"/>
        </patternFill>
      </fill>
    </dxf>
    <dxf>
      <font>
        <color theme="1" tint="0.499984740745262"/>
      </font>
      <fill>
        <patternFill>
          <bgColor rgb="FFCCFFCC"/>
        </patternFill>
      </fill>
    </dxf>
    <dxf>
      <numFmt numFmtId="20" formatCode="d\-mmm\-yy"/>
    </dxf>
    <dxf>
      <numFmt numFmtId="20" formatCode="d\-mmm\-yy"/>
    </dxf>
    <dxf>
      <numFmt numFmtId="20" formatCode="d\-mmm\-yy"/>
    </dxf>
    <dxf>
      <fill>
        <patternFill patternType="solid">
          <bgColor rgb="FFFF9900"/>
        </patternFill>
      </fill>
    </dxf>
    <dxf>
      <alignment wrapText="1"/>
    </dxf>
    <dxf>
      <alignment wrapText="1"/>
    </dxf>
    <dxf>
      <alignment wrapText="1"/>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rgb="FFFF9900"/>
        </patternFill>
      </fill>
    </dxf>
    <dxf>
      <fill>
        <patternFill patternType="solid">
          <bgColor rgb="FFFFFF00"/>
        </patternFill>
      </fill>
    </dxf>
    <dxf>
      <fill>
        <patternFill>
          <bgColor rgb="FFFFFF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9900"/>
      <color rgb="FFCCFF66"/>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18</xdr:row>
      <xdr:rowOff>45720</xdr:rowOff>
    </xdr:from>
    <xdr:to>
      <xdr:col>8</xdr:col>
      <xdr:colOff>381000</xdr:colOff>
      <xdr:row>32</xdr:row>
      <xdr:rowOff>49530</xdr:rowOff>
    </xdr:to>
    <xdr:pic>
      <xdr:nvPicPr>
        <xdr:cNvPr id="2" name="Picture 1">
          <a:extLst>
            <a:ext uri="{FF2B5EF4-FFF2-40B4-BE49-F238E27FC236}">
              <a16:creationId xmlns:a16="http://schemas.microsoft.com/office/drawing/2014/main" id="{A02C20CD-A4CE-22AE-BC12-4BA398BAB465}"/>
            </a:ext>
          </a:extLst>
        </xdr:cNvPr>
        <xdr:cNvPicPr>
          <a:picLocks noChangeAspect="1"/>
        </xdr:cNvPicPr>
      </xdr:nvPicPr>
      <xdr:blipFill>
        <a:blip xmlns:r="http://schemas.openxmlformats.org/officeDocument/2006/relationships" r:embed="rId1"/>
        <a:stretch>
          <a:fillRect/>
        </a:stretch>
      </xdr:blipFill>
      <xdr:spPr>
        <a:xfrm>
          <a:off x="571500" y="3063240"/>
          <a:ext cx="4686300" cy="2350770"/>
        </a:xfrm>
        <a:prstGeom prst="rect">
          <a:avLst/>
        </a:prstGeom>
      </xdr:spPr>
    </xdr:pic>
    <xdr:clientData/>
  </xdr:twoCellAnchor>
  <xdr:twoCellAnchor editAs="oneCell">
    <xdr:from>
      <xdr:col>1</xdr:col>
      <xdr:colOff>7620</xdr:colOff>
      <xdr:row>1</xdr:row>
      <xdr:rowOff>38100</xdr:rowOff>
    </xdr:from>
    <xdr:to>
      <xdr:col>8</xdr:col>
      <xdr:colOff>396875</xdr:colOff>
      <xdr:row>15</xdr:row>
      <xdr:rowOff>43815</xdr:rowOff>
    </xdr:to>
    <xdr:pic>
      <xdr:nvPicPr>
        <xdr:cNvPr id="3" name="Picture 2">
          <a:extLst>
            <a:ext uri="{FF2B5EF4-FFF2-40B4-BE49-F238E27FC236}">
              <a16:creationId xmlns:a16="http://schemas.microsoft.com/office/drawing/2014/main" id="{901D5BE7-0356-1C4C-54FC-44B768FF34A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220" y="205740"/>
          <a:ext cx="4656455" cy="2352675"/>
        </a:xfrm>
        <a:prstGeom prst="rect">
          <a:avLst/>
        </a:prstGeom>
        <a:noFill/>
        <a:ln>
          <a:noFill/>
        </a:ln>
      </xdr:spPr>
    </xdr:pic>
    <xdr:clientData/>
  </xdr:twoCellAnchor>
  <xdr:twoCellAnchor editAs="oneCell">
    <xdr:from>
      <xdr:col>1</xdr:col>
      <xdr:colOff>0</xdr:colOff>
      <xdr:row>34</xdr:row>
      <xdr:rowOff>0</xdr:rowOff>
    </xdr:from>
    <xdr:to>
      <xdr:col>8</xdr:col>
      <xdr:colOff>285750</xdr:colOff>
      <xdr:row>47</xdr:row>
      <xdr:rowOff>100965</xdr:rowOff>
    </xdr:to>
    <xdr:pic>
      <xdr:nvPicPr>
        <xdr:cNvPr id="4" name="Picture 3">
          <a:extLst>
            <a:ext uri="{FF2B5EF4-FFF2-40B4-BE49-F238E27FC236}">
              <a16:creationId xmlns:a16="http://schemas.microsoft.com/office/drawing/2014/main" id="{B63510DB-75B0-24AC-A493-9E6956D0DDD8}"/>
            </a:ext>
          </a:extLst>
        </xdr:cNvPr>
        <xdr:cNvPicPr>
          <a:picLocks noChangeAspect="1"/>
        </xdr:cNvPicPr>
      </xdr:nvPicPr>
      <xdr:blipFill>
        <a:blip xmlns:r="http://schemas.openxmlformats.org/officeDocument/2006/relationships" r:embed="rId3"/>
        <a:stretch>
          <a:fillRect/>
        </a:stretch>
      </xdr:blipFill>
      <xdr:spPr>
        <a:xfrm>
          <a:off x="609600" y="5699760"/>
          <a:ext cx="4552950" cy="2280285"/>
        </a:xfrm>
        <a:prstGeom prst="rect">
          <a:avLst/>
        </a:prstGeom>
      </xdr:spPr>
    </xdr:pic>
    <xdr:clientData/>
  </xdr:twoCellAnchor>
  <xdr:twoCellAnchor editAs="oneCell">
    <xdr:from>
      <xdr:col>11</xdr:col>
      <xdr:colOff>0</xdr:colOff>
      <xdr:row>1</xdr:row>
      <xdr:rowOff>0</xdr:rowOff>
    </xdr:from>
    <xdr:to>
      <xdr:col>18</xdr:col>
      <xdr:colOff>381000</xdr:colOff>
      <xdr:row>14</xdr:row>
      <xdr:rowOff>144780</xdr:rowOff>
    </xdr:to>
    <xdr:pic>
      <xdr:nvPicPr>
        <xdr:cNvPr id="5" name="Picture 4">
          <a:extLst>
            <a:ext uri="{FF2B5EF4-FFF2-40B4-BE49-F238E27FC236}">
              <a16:creationId xmlns:a16="http://schemas.microsoft.com/office/drawing/2014/main" id="{A7A75039-6618-F0FD-08A4-75603B2B2FE4}"/>
            </a:ext>
          </a:extLst>
        </xdr:cNvPr>
        <xdr:cNvPicPr>
          <a:picLocks noChangeAspect="1"/>
        </xdr:cNvPicPr>
      </xdr:nvPicPr>
      <xdr:blipFill>
        <a:blip xmlns:r="http://schemas.openxmlformats.org/officeDocument/2006/relationships" r:embed="rId4"/>
        <a:stretch>
          <a:fillRect/>
        </a:stretch>
      </xdr:blipFill>
      <xdr:spPr>
        <a:xfrm>
          <a:off x="6705600" y="167640"/>
          <a:ext cx="4648200" cy="2324100"/>
        </a:xfrm>
        <a:prstGeom prst="rect">
          <a:avLst/>
        </a:prstGeom>
      </xdr:spPr>
    </xdr:pic>
    <xdr:clientData/>
  </xdr:twoCellAnchor>
  <xdr:twoCellAnchor editAs="oneCell">
    <xdr:from>
      <xdr:col>10</xdr:col>
      <xdr:colOff>487680</xdr:colOff>
      <xdr:row>19</xdr:row>
      <xdr:rowOff>15240</xdr:rowOff>
    </xdr:from>
    <xdr:to>
      <xdr:col>18</xdr:col>
      <xdr:colOff>79375</xdr:colOff>
      <xdr:row>32</xdr:row>
      <xdr:rowOff>93345</xdr:rowOff>
    </xdr:to>
    <xdr:pic>
      <xdr:nvPicPr>
        <xdr:cNvPr id="6" name="Picture 5">
          <a:extLst>
            <a:ext uri="{FF2B5EF4-FFF2-40B4-BE49-F238E27FC236}">
              <a16:creationId xmlns:a16="http://schemas.microsoft.com/office/drawing/2014/main" id="{E560090D-C375-B938-AB60-F5EB472C9755}"/>
            </a:ext>
          </a:extLst>
        </xdr:cNvPr>
        <xdr:cNvPicPr>
          <a:picLocks noChangeAspect="1"/>
        </xdr:cNvPicPr>
      </xdr:nvPicPr>
      <xdr:blipFill>
        <a:blip xmlns:r="http://schemas.openxmlformats.org/officeDocument/2006/relationships" r:embed="rId5"/>
        <a:stretch>
          <a:fillRect/>
        </a:stretch>
      </xdr:blipFill>
      <xdr:spPr>
        <a:xfrm>
          <a:off x="6583680" y="3200400"/>
          <a:ext cx="4468495" cy="225742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rothy Kortequee" refreshedDate="46065.505568171298" createdVersion="8" refreshedVersion="8" minRefreshableVersion="3" recordCount="75" xr:uid="{3F816E44-839A-4D9B-B389-E5CB646B53BE}">
  <cacheSource type="worksheet">
    <worksheetSource ref="A2:AZ77" sheet="Orbit Data"/>
  </cacheSource>
  <cacheFields count="55">
    <cacheField name="inv_companyname" numFmtId="0">
      <sharedItems/>
    </cacheField>
    <cacheField name="foldernumber" numFmtId="0">
      <sharedItems/>
    </cacheField>
    <cacheField name="invoicenumber" numFmtId="0">
      <sharedItems containsBlank="1"/>
    </cacheField>
    <cacheField name="paxname" numFmtId="0">
      <sharedItems/>
    </cacheField>
    <cacheField name="invoicedate" numFmtId="14">
      <sharedItems containsSemiMixedTypes="0" containsNonDate="0" containsDate="1" containsString="0" minDate="2025-07-29T00:00:00" maxDate="2026-02-10T00:00:00"/>
    </cacheField>
    <cacheField name="foldercreationdate" numFmtId="14">
      <sharedItems containsSemiMixedTypes="0" containsNonDate="0" containsDate="1" containsString="0" minDate="2025-05-26T00:00:00" maxDate="2026-01-27T00:00:00"/>
    </cacheField>
    <cacheField name="departuredate" numFmtId="14">
      <sharedItems containsSemiMixedTypes="0" containsNonDate="0" containsDate="1" containsString="0" minDate="2025-07-16T00:00:00" maxDate="2026-02-17T00:00:00" count="34">
        <d v="2025-08-01T00:00:00"/>
        <d v="2025-08-07T00:00:00"/>
        <d v="2025-09-03T00:00:00"/>
        <d v="2025-08-30T00:00:00"/>
        <d v="2025-07-26T00:00:00"/>
        <d v="2026-02-10T00:00:00"/>
        <d v="2026-01-27T00:00:00"/>
        <d v="2026-02-16T00:00:00"/>
        <d v="2025-09-04T00:00:00"/>
        <d v="2025-08-26T00:00:00"/>
        <d v="2025-09-09T00:00:00"/>
        <d v="2025-09-11T00:00:00"/>
        <d v="2025-09-12T00:00:00"/>
        <d v="2026-01-24T00:00:00"/>
        <d v="2026-01-25T00:00:00"/>
        <d v="2026-02-03T00:00:00"/>
        <d v="2026-02-12T00:00:00"/>
        <d v="2025-11-22T00:00:00"/>
        <d v="2025-11-25T00:00:00"/>
        <d v="2026-01-30T00:00:00"/>
        <d v="2026-01-28T00:00:00"/>
        <d v="2026-01-21T00:00:00"/>
        <d v="2025-12-18T00:00:00"/>
        <d v="2025-12-19T00:00:00"/>
        <d v="2025-07-16T00:00:00"/>
        <d v="2025-07-17T00:00:00"/>
        <d v="2025-08-28T00:00:00"/>
        <d v="2025-08-16T00:00:00"/>
        <d v="2025-11-09T00:00:00"/>
        <d v="2025-11-04T00:00:00"/>
        <d v="2025-11-08T00:00:00"/>
        <d v="2025-08-04T00:00:00"/>
        <d v="2025-08-06T00:00:00"/>
        <d v="2025-08-02T00:00:00"/>
      </sharedItems>
      <fieldGroup par="54"/>
    </cacheField>
    <cacheField name="market" numFmtId="0">
      <sharedItems/>
    </cacheField>
    <cacheField name="segment_market" numFmtId="0">
      <sharedItems/>
    </cacheField>
    <cacheField name="vendortype" numFmtId="0">
      <sharedItems count="3">
        <s v="Orbit Fee"/>
        <s v="Air"/>
        <s v="Hotel"/>
      </sharedItems>
    </cacheField>
    <cacheField name="origin" numFmtId="0">
      <sharedItems containsBlank="1" count="8">
        <m/>
        <s v="TRG"/>
        <s v="WLG"/>
        <s v="CHC"/>
        <s v="AKL"/>
        <s v="WRE"/>
        <s v="ROT"/>
        <s v="TUO"/>
      </sharedItems>
    </cacheField>
    <cacheField name="destination" numFmtId="0">
      <sharedItems containsBlank="1" count="8">
        <m/>
        <s v="WLG"/>
        <s v="CHC"/>
        <s v="HLZ"/>
        <s v="ROT"/>
        <s v="AKL"/>
        <s v="WRE"/>
        <s v="TUO"/>
      </sharedItems>
    </cacheField>
    <cacheField name="folderdestination" numFmtId="0">
      <sharedItems/>
    </cacheField>
    <cacheField name="vendorname" numFmtId="0">
      <sharedItems/>
    </cacheField>
    <cacheField name="confirmationnumber" numFmtId="0">
      <sharedItems containsBlank="1" containsMixedTypes="1" containsNumber="1" containsInteger="1" minValue="302255433" maxValue="6027345601"/>
    </cacheField>
    <cacheField name="incidentalitemdescription" numFmtId="0">
      <sharedItems containsBlank="1"/>
    </cacheField>
    <cacheField name="segmentdeparturedate2" numFmtId="14">
      <sharedItems containsSemiMixedTypes="0" containsNonDate="0" containsDate="1" containsString="0" minDate="2025-07-16T00:00:00" maxDate="2026-02-17T00:00:00"/>
    </cacheField>
    <cacheField name="cardays" numFmtId="0">
      <sharedItems containsSemiMixedTypes="0" containsString="0" containsNumber="1" containsInteger="1" minValue="0" maxValue="0"/>
    </cacheField>
    <cacheField name="hotelroomnights" numFmtId="0">
      <sharedItems containsSemiMixedTypes="0" containsString="0" containsNumber="1" containsInteger="1" minValue="0" maxValue="2"/>
    </cacheField>
    <cacheField name="itemdescription" numFmtId="0">
      <sharedItems count="27">
        <s v="Online Domestic Fee"/>
        <s v="TKT NO: 2988258715"/>
        <s v="TKT NO: 2988439349"/>
        <s v="Hotel"/>
        <s v="Amendment Domestic Fee - made from Zeno"/>
        <s v="Amendment Domestic Fee - made by Consultant"/>
        <s v="TKT NO: 6027345535"/>
        <s v="TKT NO: 6027275027"/>
        <s v="TKT NO: 2988413340"/>
        <s v="Cancellation Fee - Domestic"/>
        <s v="TKT NO: 2988462623"/>
        <s v="Charge Back Domestic Line Item Fee-Hotel"/>
        <s v="TKT NO: 6027265040"/>
        <s v="TKT NO: 6027345601"/>
        <s v="TKT NO: 6027265066"/>
        <s v="Charge Back Domestic Fee-Hotel"/>
        <s v="TKT NO: 5064631560"/>
        <s v="TKT NO: 6027277442"/>
        <s v="TKT NO: 6027246156"/>
        <s v="TKT NO: 5064745513"/>
        <s v="TKT NO: 2988182751"/>
        <s v="Breakfast"/>
        <s v="TKT NO: 2988335494"/>
        <s v="TKT NO: 5064512282"/>
        <s v="TKT NO: 5064543674"/>
        <s v="Beverage"/>
        <s v="Online Land Only Domestic Fee"/>
      </sharedItems>
    </cacheField>
    <cacheField name="amountexclgst" numFmtId="0">
      <sharedItems containsSemiMixedTypes="0" containsString="0" containsNumber="1" minValue="-886.52" maxValue="974.17"/>
    </cacheField>
    <cacheField name="gst" numFmtId="0">
      <sharedItems containsSemiMixedTypes="0" containsString="0" containsNumber="1" minValue="-132.97999999999999" maxValue="146.13"/>
    </cacheField>
    <cacheField name="amountinclgst" numFmtId="0">
      <sharedItems containsSemiMixedTypes="0" containsString="0" containsNumber="1" minValue="-1019.5" maxValue="1120.3"/>
    </cacheField>
    <cacheField name="approvername" numFmtId="0">
      <sharedItems/>
    </cacheField>
    <cacheField name="bookedby" numFmtId="0">
      <sharedItems/>
    </cacheField>
    <cacheField name="glcodelabel1" numFmtId="0">
      <sharedItems/>
    </cacheField>
    <cacheField name="glcodevalue1" numFmtId="0">
      <sharedItems containsSemiMixedTypes="0" containsString="0" containsNumber="1" containsInteger="1" minValue="700000" maxValue="700001"/>
    </cacheField>
    <cacheField name="glcodedescription1" numFmtId="0">
      <sharedItems/>
    </cacheField>
    <cacheField name="glcodelabel2" numFmtId="0">
      <sharedItems containsNonDate="0" containsString="0" containsBlank="1"/>
    </cacheField>
    <cacheField name="glcodevalue2" numFmtId="0">
      <sharedItems containsNonDate="0" containsString="0" containsBlank="1"/>
    </cacheField>
    <cacheField name="glcodedescription2" numFmtId="0">
      <sharedItems containsNonDate="0" containsString="0" containsBlank="1"/>
    </cacheField>
    <cacheField name="glcodelabel3" numFmtId="0">
      <sharedItems/>
    </cacheField>
    <cacheField name="glcodevalue3" numFmtId="0">
      <sharedItems/>
    </cacheField>
    <cacheField name="glcodedescription3" numFmtId="0">
      <sharedItems containsNonDate="0" containsString="0" containsBlank="1"/>
    </cacheField>
    <cacheField name="glcodelabel4" numFmtId="0">
      <sharedItems containsNonDate="0" containsString="0" containsBlank="1"/>
    </cacheField>
    <cacheField name="glcodevalue4" numFmtId="0">
      <sharedItems containsNonDate="0" containsString="0" containsBlank="1"/>
    </cacheField>
    <cacheField name="glcodedescription4" numFmtId="0">
      <sharedItems containsNonDate="0" containsString="0" containsBlank="1"/>
    </cacheField>
    <cacheField name="glcodelabel5" numFmtId="0">
      <sharedItems containsNonDate="0" containsString="0" containsBlank="1"/>
    </cacheField>
    <cacheField name="glcodevalue5" numFmtId="0">
      <sharedItems containsNonDate="0" containsString="0" containsBlank="1"/>
    </cacheField>
    <cacheField name="glcodedescription5" numFmtId="0">
      <sharedItems containsNonDate="0" containsString="0" containsBlank="1"/>
    </cacheField>
    <cacheField name="glcodelabel6" numFmtId="0">
      <sharedItems containsNonDate="0" containsString="0" containsBlank="1"/>
    </cacheField>
    <cacheField name="glcodevalue6" numFmtId="0">
      <sharedItems containsNonDate="0" containsString="0" containsBlank="1"/>
    </cacheField>
    <cacheField name="glcodedescription6" numFmtId="0">
      <sharedItems containsNonDate="0" containsString="0" containsBlank="1"/>
    </cacheField>
    <cacheField name="reportingvalue1" numFmtId="0">
      <sharedItems containsNonDate="0" containsString="0" containsBlank="1"/>
    </cacheField>
    <cacheField name="reportingvalue2" numFmtId="0">
      <sharedItems containsSemiMixedTypes="0" containsString="0" containsNumber="1" containsInteger="1" minValue="1" maxValue="1"/>
    </cacheField>
    <cacheField name="reportingvalue3" numFmtId="0">
      <sharedItems count="14">
        <s v="SITE VISITS WITH MINISTER"/>
        <s v="ACCOMPANY MINISTER"/>
        <s v="HUI IN CHRISTCHURCH"/>
        <s v="CE TRAVEL TO HAMILTON AND AUCKLAND"/>
        <s v="NATIONAL SSPA CONFERENCE"/>
        <s v="VISITING WESTCOAST AND CHRISTCHURCH"/>
        <s v="TRAVEL TO NORTHLAND AND AUCKLAND"/>
        <s v="CE TRAVEL"/>
        <s v="OPENING OF PD SPACE"/>
        <s v="PROVIDER MEETING IN WHANGAREI"/>
        <s v="MEET W PHIL WILSON AKL COUNCIL TRAVELL W DAN REID"/>
        <s v="BENESIA PROVIDER F2F HUI"/>
        <s v="STAKEHOLDER VISIT"/>
        <s v="PROVIDER VISITS"/>
      </sharedItems>
    </cacheField>
    <cacheField name="reportingvalue4" numFmtId="0">
      <sharedItems/>
    </cacheField>
    <cacheField name="reportingvalue5" numFmtId="0">
      <sharedItems containsNonDate="0" containsString="0" containsBlank="1"/>
    </cacheField>
    <cacheField name="quantity" numFmtId="0">
      <sharedItems containsNonDate="0" containsString="0" containsBlank="1"/>
    </cacheField>
    <cacheField name="codepartnodename" numFmtId="0">
      <sharedItems containsNonDate="0" containsString="0" containsBlank="1"/>
    </cacheField>
    <cacheField name="outputcode" numFmtId="0">
      <sharedItems containsNonDate="0" containsString="0" containsBlank="1"/>
    </cacheField>
    <cacheField name="invoicestatus" numFmtId="0">
      <sharedItems/>
    </cacheField>
    <cacheField name="Months (departuredate)" numFmtId="0" databaseField="0">
      <fieldGroup base="6">
        <rangePr groupBy="months" startDate="2025-07-16T00:00:00" endDate="2026-02-17T00:00:00"/>
        <groupItems count="14">
          <s v="&lt;16/07/2025"/>
          <s v="Jan"/>
          <s v="Feb"/>
          <s v="Mar"/>
          <s v="Apr"/>
          <s v="May"/>
          <s v="Jun"/>
          <s v="Jul"/>
          <s v="Aug"/>
          <s v="Sep"/>
          <s v="Oct"/>
          <s v="Nov"/>
          <s v="Dec"/>
          <s v="&gt;17/02/2026"/>
        </groupItems>
      </fieldGroup>
    </cacheField>
    <cacheField name="Quarters (departuredate)" numFmtId="0" databaseField="0">
      <fieldGroup base="6">
        <rangePr groupBy="quarters" startDate="2025-07-16T00:00:00" endDate="2026-02-17T00:00:00"/>
        <groupItems count="6">
          <s v="&lt;16/07/2025"/>
          <s v="Qtr1"/>
          <s v="Qtr2"/>
          <s v="Qtr3"/>
          <s v="Qtr4"/>
          <s v="&gt;17/02/2026"/>
        </groupItems>
      </fieldGroup>
    </cacheField>
    <cacheField name="Years (departuredate)" numFmtId="0" databaseField="0">
      <fieldGroup base="6">
        <rangePr groupBy="years" startDate="2025-07-16T00:00:00" endDate="2026-02-17T00:00:00"/>
        <groupItems count="4">
          <s v="&lt;16/07/2025"/>
          <s v="2025"/>
          <s v="2026"/>
          <s v="&gt;17/02/2026"/>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rothy Kortequee" refreshedDate="46066.730249537039" createdVersion="8" refreshedVersion="8" minRefreshableVersion="3" recordCount="67" xr:uid="{FE8D1651-FEDC-4BCE-8A09-073E810AAF40}">
  <cacheSource type="worksheet">
    <worksheetSource ref="A3:F70" sheet="Travel Summary Data"/>
  </cacheSource>
  <cacheFields count="9">
    <cacheField name="Pivot" numFmtId="14">
      <sharedItems containsSemiMixedTypes="0" containsNonDate="0" containsDate="1" containsString="0" minDate="2025-07-17T00:00:00" maxDate="2026-02-17T00:00:00" count="33">
        <d v="2025-07-17T00:00:00"/>
        <d v="2025-07-26T00:00:00"/>
        <d v="2025-08-01T00:00:00"/>
        <d v="2025-08-02T00:00:00"/>
        <d v="2025-08-04T00:00:00"/>
        <d v="2025-08-06T00:00:00"/>
        <d v="2025-08-07T00:00:00"/>
        <d v="2025-08-16T00:00:00"/>
        <d v="2025-08-26T00:00:00"/>
        <d v="2025-08-28T00:00:00"/>
        <d v="2025-08-30T00:00:00"/>
        <d v="2025-09-03T00:00:00"/>
        <d v="2025-09-04T00:00:00"/>
        <d v="2025-09-09T00:00:00"/>
        <d v="2025-09-11T00:00:00"/>
        <d v="2025-09-12T00:00:00"/>
        <d v="2025-11-04T00:00:00"/>
        <d v="2025-11-08T00:00:00"/>
        <d v="2025-11-09T00:00:00"/>
        <d v="2025-11-22T00:00:00"/>
        <d v="2025-11-25T00:00:00"/>
        <d v="2025-12-18T00:00:00"/>
        <d v="2025-12-19T00:00:00"/>
        <d v="2026-01-21T00:00:00"/>
        <d v="2026-01-24T00:00:00"/>
        <d v="2026-01-25T00:00:00"/>
        <d v="2026-01-27T00:00:00"/>
        <d v="2026-01-28T00:00:00"/>
        <d v="2026-01-30T00:00:00"/>
        <d v="2026-02-03T00:00:00"/>
        <d v="2026-02-10T00:00:00"/>
        <d v="2026-02-12T00:00:00"/>
        <d v="2026-02-16T00:00:00"/>
      </sharedItems>
      <fieldGroup par="8"/>
    </cacheField>
    <cacheField name="itemdescription" numFmtId="0">
      <sharedItems/>
    </cacheField>
    <cacheField name="vendortype" numFmtId="0">
      <sharedItems/>
    </cacheField>
    <cacheField name="reportingvalue3" numFmtId="0">
      <sharedItems count="14">
        <s v="BENESIA PROVIDER F2F HUI"/>
        <s v="HUI IN CHRISTCHURCH"/>
        <s v="SITE VISITS WITH MINISTER"/>
        <s v="STAKEHOLDER VISIT"/>
        <s v="NATIONAL SSPA CONFERENCE"/>
        <s v="ACCOMPANY MINISTER"/>
        <s v="PROVIDER VISITS"/>
        <s v="OPENING OF PD SPACE"/>
        <s v="MEET W PHIL WILSON AKL COUNCIL TRAVELL W DAN REID"/>
        <s v="PROVIDER MEETING IN WHANGAREI"/>
        <s v="CE TRAVEL"/>
        <s v="TRAVEL TO NORTHLAND AND AUCKLAND"/>
        <s v="VISITING WESTCOAST AND CHRISTCHURCH"/>
        <s v="CE TRAVEL TO HAMILTON AND AUCKLAND"/>
      </sharedItems>
    </cacheField>
    <cacheField name="Sum of amountinclgst" numFmtId="0">
      <sharedItems containsSemiMixedTypes="0" containsString="0" containsNumber="1" minValue="-776.61999999999898" maxValue="1120.3"/>
    </cacheField>
    <cacheField name="Report Category'" numFmtId="0">
      <sharedItems count="2">
        <s v="Air Fare"/>
        <s v="Hotel"/>
      </sharedItems>
    </cacheField>
    <cacheField name="Months (Pivot)" numFmtId="0" databaseField="0">
      <fieldGroup base="0">
        <rangePr groupBy="months" startDate="2025-07-17T00:00:00" endDate="2026-02-17T00:00:00"/>
        <groupItems count="14">
          <s v="&lt;17/07/2025"/>
          <s v="Jan"/>
          <s v="Feb"/>
          <s v="Mar"/>
          <s v="Apr"/>
          <s v="May"/>
          <s v="Jun"/>
          <s v="Jul"/>
          <s v="Aug"/>
          <s v="Sep"/>
          <s v="Oct"/>
          <s v="Nov"/>
          <s v="Dec"/>
          <s v="&gt;17/02/2026"/>
        </groupItems>
      </fieldGroup>
    </cacheField>
    <cacheField name="Quarters (Pivot)" numFmtId="0" databaseField="0">
      <fieldGroup base="0">
        <rangePr groupBy="quarters" startDate="2025-07-17T00:00:00" endDate="2026-02-17T00:00:00"/>
        <groupItems count="6">
          <s v="&lt;17/07/2025"/>
          <s v="Qtr1"/>
          <s v="Qtr2"/>
          <s v="Qtr3"/>
          <s v="Qtr4"/>
          <s v="&gt;17/02/2026"/>
        </groupItems>
      </fieldGroup>
    </cacheField>
    <cacheField name="Years (Pivot)" numFmtId="0" databaseField="0">
      <fieldGroup base="0">
        <rangePr groupBy="years" startDate="2025-07-17T00:00:00" endDate="2026-02-17T00:00:00"/>
        <groupItems count="4">
          <s v="&lt;17/07/2025"/>
          <s v="2025"/>
          <s v="2026"/>
          <s v="&gt;17/02/2026"/>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
  <r>
    <s v="Oranga Tamariki - Ministry for Children"/>
    <s v="00L-RBF-DWV"/>
    <s v="INV0010459"/>
    <s v="Matthew Andrew Bridgman"/>
    <d v="2025-08-27T00:00:00"/>
    <d v="2025-07-31T00:00:00"/>
    <x v="0"/>
    <s v="Domestic"/>
    <s v="Domestic"/>
    <x v="0"/>
    <x v="0"/>
    <x v="0"/>
    <s v="WLG"/>
    <s v="Orbit World Travel Wellington"/>
    <m/>
    <m/>
    <d v="2025-08-01T00:00:00"/>
    <n v="0"/>
    <n v="0"/>
    <x v="0"/>
    <n v="6.55"/>
    <n v="0.98"/>
    <n v="7.53"/>
    <s v="Stephanie Short"/>
    <s v="Elke Schaefer"/>
    <s v="Cost Centre"/>
    <n v="700001"/>
    <s v="OFFICE OF THE CEO news"/>
    <m/>
    <m/>
    <m/>
    <s v="Entity"/>
    <s v="STAFF"/>
    <m/>
    <m/>
    <m/>
    <m/>
    <m/>
    <m/>
    <m/>
    <m/>
    <m/>
    <m/>
    <m/>
    <n v="1"/>
    <x v="0"/>
    <s v="STAFF"/>
    <m/>
    <m/>
    <m/>
    <m/>
    <s v="Cutover"/>
  </r>
  <r>
    <s v="Oranga Tamariki - Ministry for Children"/>
    <s v="00L-RBF-DWV"/>
    <s v="INV0010459"/>
    <s v="Matthew Andrew Bridgman"/>
    <d v="2025-08-27T00:00:00"/>
    <d v="2025-07-31T00:00:00"/>
    <x v="1"/>
    <s v="Domestic"/>
    <s v="Domestic"/>
    <x v="1"/>
    <x v="1"/>
    <x v="1"/>
    <s v="WLG"/>
    <s v="Air New Zealand"/>
    <n v="2988258715"/>
    <m/>
    <d v="2025-08-07T00:00:00"/>
    <n v="0"/>
    <n v="0"/>
    <x v="1"/>
    <n v="310.52999999999997"/>
    <n v="46.58"/>
    <n v="357.11"/>
    <s v="Stephanie Short"/>
    <s v="Elke Schaefer"/>
    <s v="Cost Centre"/>
    <n v="700001"/>
    <s v="OFFICE OF THE CEO news"/>
    <m/>
    <m/>
    <m/>
    <s v="Entity"/>
    <s v="STAFF"/>
    <m/>
    <m/>
    <m/>
    <m/>
    <m/>
    <m/>
    <m/>
    <m/>
    <m/>
    <m/>
    <m/>
    <n v="1"/>
    <x v="0"/>
    <s v="STAFF"/>
    <m/>
    <m/>
    <m/>
    <m/>
    <s v="Cutover"/>
  </r>
  <r>
    <s v="Oranga Tamariki - Ministry for Children"/>
    <s v="00L-RBF-26V"/>
    <s v="INV0010990"/>
    <s v="Matthew Andrew Bridgman"/>
    <d v="2025-09-28T00:00:00"/>
    <d v="2025-08-29T00:00:00"/>
    <x v="2"/>
    <s v="Domestic"/>
    <s v="Domestic"/>
    <x v="1"/>
    <x v="2"/>
    <x v="2"/>
    <s v="CHC"/>
    <s v="Air New Zealand"/>
    <n v="2988439349"/>
    <m/>
    <d v="2025-09-03T00:00:00"/>
    <n v="0"/>
    <n v="0"/>
    <x v="2"/>
    <n v="642.76"/>
    <n v="96.41"/>
    <n v="739.17"/>
    <s v="Stephanie Short"/>
    <s v="Elke Schaefer"/>
    <s v="Cost Centre"/>
    <n v="700000"/>
    <s v="Chief Executive"/>
    <m/>
    <m/>
    <m/>
    <s v="Entity"/>
    <s v="STAFF"/>
    <m/>
    <m/>
    <m/>
    <m/>
    <m/>
    <m/>
    <m/>
    <m/>
    <m/>
    <m/>
    <m/>
    <n v="1"/>
    <x v="1"/>
    <s v="STAFF"/>
    <m/>
    <m/>
    <m/>
    <m/>
    <s v="Cutover"/>
  </r>
  <r>
    <s v="Oranga Tamariki - Ministry for Children"/>
    <s v="00L-RBF-26V"/>
    <s v="INV0010990"/>
    <s v="Matthew Andrew Bridgman"/>
    <d v="2025-09-28T00:00:00"/>
    <d v="2025-08-29T00:00:00"/>
    <x v="2"/>
    <s v="Domestic"/>
    <s v="Domestic"/>
    <x v="2"/>
    <x v="3"/>
    <x v="2"/>
    <s v="CHC"/>
    <s v="Carnmore Hotel Christchurch"/>
    <s v="FGAF1ZS70PCZ3L"/>
    <m/>
    <d v="2025-09-03T00:00:00"/>
    <n v="0"/>
    <n v="1"/>
    <x v="3"/>
    <n v="129.57"/>
    <n v="19.43"/>
    <n v="149"/>
    <s v="Stephanie Short"/>
    <s v="Elke Schaefer"/>
    <s v="Cost Centre"/>
    <n v="700000"/>
    <s v="Chief Executive"/>
    <m/>
    <m/>
    <m/>
    <s v="Entity"/>
    <s v="STAFF"/>
    <m/>
    <m/>
    <m/>
    <m/>
    <m/>
    <m/>
    <m/>
    <m/>
    <m/>
    <m/>
    <m/>
    <n v="1"/>
    <x v="1"/>
    <s v="STAFF"/>
    <m/>
    <m/>
    <m/>
    <m/>
    <s v="Cutover"/>
  </r>
  <r>
    <s v="Oranga Tamariki - Ministry for Children"/>
    <s v="00L-RBF-26V"/>
    <s v="INV0010990"/>
    <s v="Matthew Andrew Bridgman"/>
    <d v="2025-09-28T00:00:00"/>
    <d v="2025-08-29T00:00:00"/>
    <x v="3"/>
    <s v="Domestic"/>
    <s v="Domestic"/>
    <x v="0"/>
    <x v="0"/>
    <x v="0"/>
    <s v="CHC"/>
    <s v="Orbit World Travel Wellington"/>
    <m/>
    <m/>
    <d v="2025-08-30T00:00:00"/>
    <n v="0"/>
    <n v="0"/>
    <x v="0"/>
    <n v="6.55"/>
    <n v="0.98"/>
    <n v="7.53"/>
    <s v="Stephanie Short"/>
    <s v="Elke Schaefer"/>
    <s v="Cost Centre"/>
    <n v="700000"/>
    <s v="Chief Executive"/>
    <m/>
    <m/>
    <m/>
    <s v="Entity"/>
    <s v="STAFF"/>
    <m/>
    <m/>
    <m/>
    <m/>
    <m/>
    <m/>
    <m/>
    <m/>
    <m/>
    <m/>
    <m/>
    <n v="1"/>
    <x v="1"/>
    <s v="STAFF"/>
    <m/>
    <m/>
    <m/>
    <m/>
    <s v="Cutover"/>
  </r>
  <r>
    <s v="Oranga Tamariki - Ministry for Children"/>
    <s v="00L-RBC-2ZZ"/>
    <s v="INV0009868"/>
    <s v="Matthew Andrew Bridgman"/>
    <d v="2025-07-29T00:00:00"/>
    <d v="2025-05-26T00:00:00"/>
    <x v="4"/>
    <s v="Domestic"/>
    <s v="Domestic"/>
    <x v="0"/>
    <x v="0"/>
    <x v="0"/>
    <s v="CHC"/>
    <s v="Orbit World Travel Wellington"/>
    <m/>
    <m/>
    <d v="2025-07-26T00:00:00"/>
    <n v="0"/>
    <n v="0"/>
    <x v="4"/>
    <n v="2.5"/>
    <n v="0.38"/>
    <n v="2.88"/>
    <s v="Cassandra Anderson"/>
    <s v="Elke Schaefer"/>
    <s v="Cost Centre"/>
    <n v="700000"/>
    <s v="Chief Executive"/>
    <m/>
    <m/>
    <m/>
    <s v="Entity"/>
    <s v="STAFF"/>
    <m/>
    <m/>
    <m/>
    <m/>
    <m/>
    <m/>
    <m/>
    <m/>
    <m/>
    <m/>
    <m/>
    <n v="1"/>
    <x v="2"/>
    <s v="STAFF"/>
    <m/>
    <m/>
    <m/>
    <m/>
    <s v="Cutover"/>
  </r>
  <r>
    <s v="Oranga Tamariki - Ministry for Children"/>
    <s v="00L-RBJ-M2H"/>
    <m/>
    <s v="Matthew Andrew Bridgman"/>
    <d v="2026-02-09T00:00:00"/>
    <d v="2026-01-26T00:00:00"/>
    <x v="5"/>
    <s v="Domestic"/>
    <s v="Domestic"/>
    <x v="0"/>
    <x v="0"/>
    <x v="0"/>
    <s v="HLZ"/>
    <s v="Orbit World Travel Wellington"/>
    <m/>
    <m/>
    <d v="2026-02-10T00:00:00"/>
    <n v="0"/>
    <n v="0"/>
    <x v="5"/>
    <n v="11.2"/>
    <n v="1.68"/>
    <n v="12.88"/>
    <s v="Elizabeth O Connor Scurr"/>
    <s v="Elke Schaefer"/>
    <s v="Cost Centre"/>
    <n v="700000"/>
    <s v="Chief Executive"/>
    <m/>
    <m/>
    <m/>
    <s v="Entity"/>
    <s v="STAFF"/>
    <m/>
    <m/>
    <m/>
    <m/>
    <m/>
    <m/>
    <m/>
    <m/>
    <m/>
    <m/>
    <m/>
    <n v="1"/>
    <x v="3"/>
    <s v="STAFF"/>
    <m/>
    <m/>
    <m/>
    <m/>
    <s v="Current"/>
  </r>
  <r>
    <s v="Oranga Tamariki - Ministry for Children"/>
    <s v="00L-RBJ-M2H"/>
    <s v="INV0012627"/>
    <s v="Matthew Andrew Bridgman"/>
    <d v="2026-01-28T00:00:00"/>
    <d v="2026-01-26T00:00:00"/>
    <x v="6"/>
    <s v="Domestic"/>
    <s v="Domestic"/>
    <x v="0"/>
    <x v="0"/>
    <x v="0"/>
    <s v="HLZ"/>
    <s v="Orbit World Travel Wellington"/>
    <m/>
    <m/>
    <d v="2026-01-27T00:00:00"/>
    <n v="0"/>
    <n v="0"/>
    <x v="0"/>
    <n v="6.55"/>
    <n v="0.98"/>
    <n v="7.53"/>
    <s v="Elizabeth O Connor Scurr"/>
    <s v="Elke Schaefer"/>
    <s v="Cost Centre"/>
    <n v="700000"/>
    <s v="Chief Executive"/>
    <m/>
    <m/>
    <m/>
    <s v="Entity"/>
    <s v="STAFF"/>
    <m/>
    <m/>
    <m/>
    <m/>
    <m/>
    <m/>
    <m/>
    <m/>
    <m/>
    <m/>
    <m/>
    <n v="1"/>
    <x v="3"/>
    <s v="STAFF"/>
    <m/>
    <m/>
    <m/>
    <m/>
    <s v="Cutover"/>
  </r>
  <r>
    <s v="Oranga Tamariki - Ministry for Children"/>
    <s v="00L-RBJ-M2H"/>
    <m/>
    <s v="Matthew Andrew Bridgman"/>
    <d v="2026-02-09T00:00:00"/>
    <d v="2026-01-26T00:00:00"/>
    <x v="7"/>
    <s v="Domestic"/>
    <s v="Domestic"/>
    <x v="1"/>
    <x v="2"/>
    <x v="3"/>
    <s v="HLZ"/>
    <s v="Air New Zealand"/>
    <n v="6027345535"/>
    <m/>
    <d v="2026-02-16T00:00:00"/>
    <n v="0"/>
    <n v="0"/>
    <x v="6"/>
    <n v="2.5"/>
    <n v="0.38"/>
    <n v="2.88"/>
    <s v="Elizabeth O Connor Scurr"/>
    <s v="Elke Schaefer"/>
    <s v="Cost Centre"/>
    <n v="700000"/>
    <s v="Chief Executive"/>
    <m/>
    <m/>
    <m/>
    <s v="Entity"/>
    <s v="STAFF"/>
    <m/>
    <m/>
    <m/>
    <m/>
    <m/>
    <m/>
    <m/>
    <m/>
    <m/>
    <m/>
    <m/>
    <n v="1"/>
    <x v="3"/>
    <s v="STAFF"/>
    <m/>
    <m/>
    <m/>
    <m/>
    <s v="Current"/>
  </r>
  <r>
    <s v="Oranga Tamariki - Ministry for Children"/>
    <s v="00L-RBJ-M2H"/>
    <s v="INV0012627"/>
    <s v="Matthew Andrew Bridgman"/>
    <d v="2026-01-28T00:00:00"/>
    <d v="2026-01-26T00:00:00"/>
    <x v="7"/>
    <s v="Domestic"/>
    <s v="Domestic"/>
    <x v="1"/>
    <x v="2"/>
    <x v="3"/>
    <s v="HLZ"/>
    <s v="Air New Zealand"/>
    <n v="6027275027"/>
    <m/>
    <d v="2026-02-16T00:00:00"/>
    <n v="0"/>
    <n v="0"/>
    <x v="7"/>
    <n v="493.34"/>
    <n v="74"/>
    <n v="567.33999999999901"/>
    <s v="Elizabeth O Connor Scurr"/>
    <s v="Elke Schaefer"/>
    <s v="Cost Centre"/>
    <n v="700000"/>
    <s v="Chief Executive"/>
    <m/>
    <m/>
    <m/>
    <s v="Entity"/>
    <s v="STAFF"/>
    <m/>
    <m/>
    <m/>
    <m/>
    <m/>
    <m/>
    <m/>
    <m/>
    <m/>
    <m/>
    <m/>
    <n v="1"/>
    <x v="3"/>
    <s v="STAFF"/>
    <m/>
    <m/>
    <m/>
    <m/>
    <s v="Cutover"/>
  </r>
  <r>
    <s v="Oranga Tamariki - Ministry for Children"/>
    <s v="00L-RBF-WBC"/>
    <s v="INV0010990"/>
    <s v="Matthew Andrew Bridgman"/>
    <d v="2025-09-28T00:00:00"/>
    <d v="2025-08-25T00:00:00"/>
    <x v="8"/>
    <s v="Domestic"/>
    <s v="Domestic"/>
    <x v="0"/>
    <x v="0"/>
    <x v="0"/>
    <s v="AKL"/>
    <s v="Orbit World Travel Wellington"/>
    <m/>
    <m/>
    <d v="2025-09-04T00:00:00"/>
    <n v="0"/>
    <n v="0"/>
    <x v="5"/>
    <n v="11.2"/>
    <n v="1.68"/>
    <n v="12.88"/>
    <s v="Stephanie Short"/>
    <s v="Elke Schaefer"/>
    <s v="Cost Centre"/>
    <n v="700000"/>
    <s v="Chief Executive"/>
    <m/>
    <m/>
    <m/>
    <s v="Entity"/>
    <s v="STAFF"/>
    <m/>
    <m/>
    <m/>
    <m/>
    <m/>
    <m/>
    <m/>
    <m/>
    <m/>
    <m/>
    <m/>
    <n v="1"/>
    <x v="4"/>
    <s v="STAFF"/>
    <m/>
    <m/>
    <m/>
    <m/>
    <s v="Cutover"/>
  </r>
  <r>
    <s v="Oranga Tamariki - Ministry for Children"/>
    <s v="00L-RBF-WBC"/>
    <s v="INV0010459"/>
    <s v="Matthew Andrew Bridgman"/>
    <d v="2025-08-27T00:00:00"/>
    <d v="2025-08-25T00:00:00"/>
    <x v="9"/>
    <s v="Domestic"/>
    <s v="Domestic"/>
    <x v="0"/>
    <x v="0"/>
    <x v="0"/>
    <s v="AKL"/>
    <s v="Orbit World Travel Wellington"/>
    <m/>
    <m/>
    <d v="2025-08-26T00:00:00"/>
    <n v="0"/>
    <n v="0"/>
    <x v="0"/>
    <n v="6.55"/>
    <n v="0.98"/>
    <n v="7.53"/>
    <s v="Stephanie Short"/>
    <s v="Elke Schaefer"/>
    <s v="Cost Centre"/>
    <n v="700000"/>
    <s v="Chief Executive"/>
    <m/>
    <m/>
    <m/>
    <s v="Entity"/>
    <s v="STAFF"/>
    <m/>
    <m/>
    <m/>
    <m/>
    <m/>
    <m/>
    <m/>
    <m/>
    <m/>
    <m/>
    <m/>
    <n v="1"/>
    <x v="4"/>
    <s v="STAFF"/>
    <m/>
    <m/>
    <m/>
    <m/>
    <s v="Cutover"/>
  </r>
  <r>
    <s v="Oranga Tamariki - Ministry for Children"/>
    <s v="00L-RBF-WBC"/>
    <s v="INV0010459"/>
    <s v="Matthew Andrew Bridgman"/>
    <d v="2025-08-27T00:00:00"/>
    <d v="2025-08-25T00:00:00"/>
    <x v="10"/>
    <s v="Domestic"/>
    <s v="Domestic"/>
    <x v="1"/>
    <x v="2"/>
    <x v="4"/>
    <s v="AKL"/>
    <s v="Air New Zealand"/>
    <n v="2988413340"/>
    <m/>
    <d v="2025-09-09T00:00:00"/>
    <n v="0"/>
    <n v="0"/>
    <x v="8"/>
    <n v="854.8"/>
    <n v="128.22"/>
    <n v="983.02"/>
    <s v="Stephanie Short"/>
    <s v="Elke Schaefer"/>
    <s v="Cost Centre"/>
    <n v="700000"/>
    <s v="Chief Executive"/>
    <m/>
    <m/>
    <m/>
    <s v="Entity"/>
    <s v="STAFF"/>
    <m/>
    <m/>
    <m/>
    <m/>
    <m/>
    <m/>
    <m/>
    <m/>
    <m/>
    <m/>
    <m/>
    <n v="1"/>
    <x v="4"/>
    <s v="STAFF"/>
    <m/>
    <m/>
    <m/>
    <m/>
    <s v="Cutover"/>
  </r>
  <r>
    <s v="Oranga Tamariki - Ministry for Children"/>
    <s v="00L-RBF-WBC"/>
    <s v="INV0010990"/>
    <s v="Matthew Andrew Bridgman"/>
    <d v="2025-09-28T00:00:00"/>
    <d v="2025-08-25T00:00:00"/>
    <x v="11"/>
    <s v="Domestic"/>
    <s v="Domestic"/>
    <x v="0"/>
    <x v="0"/>
    <x v="0"/>
    <s v="AKL"/>
    <s v="Orbit World Travel Wellington"/>
    <m/>
    <m/>
    <d v="2025-09-11T00:00:00"/>
    <n v="0"/>
    <n v="0"/>
    <x v="9"/>
    <n v="11.2"/>
    <n v="1.68"/>
    <n v="12.88"/>
    <s v="Stephanie Short"/>
    <s v="Elke Schaefer"/>
    <s v="Cost Centre"/>
    <n v="700000"/>
    <s v="Chief Executive"/>
    <m/>
    <m/>
    <m/>
    <s v="Entity"/>
    <s v="STAFF"/>
    <m/>
    <m/>
    <m/>
    <m/>
    <m/>
    <m/>
    <m/>
    <m/>
    <m/>
    <m/>
    <m/>
    <n v="1"/>
    <x v="4"/>
    <s v="STAFF"/>
    <m/>
    <m/>
    <m/>
    <m/>
    <s v="Cutover"/>
  </r>
  <r>
    <s v="Oranga Tamariki - Ministry for Children"/>
    <s v="00L-RBF-WBC"/>
    <s v="INV0011401"/>
    <s v="Matthew Andrew Bridgman"/>
    <d v="2025-10-29T00:00:00"/>
    <d v="2025-08-25T00:00:00"/>
    <x v="12"/>
    <s v="Domestic"/>
    <s v="Domestic"/>
    <x v="1"/>
    <x v="4"/>
    <x v="1"/>
    <s v="AKL"/>
    <s v="Air New Zealand"/>
    <n v="2988462623"/>
    <m/>
    <d v="2025-09-12T00:00:00"/>
    <n v="0"/>
    <n v="0"/>
    <x v="10"/>
    <n v="-675.31999999999903"/>
    <n v="-101.3"/>
    <n v="-776.61999999999898"/>
    <s v="Stephanie Short"/>
    <s v="Elke Schaefer"/>
    <s v="Cost Centre"/>
    <n v="700000"/>
    <s v="Chief Executive"/>
    <m/>
    <m/>
    <m/>
    <s v="Entity"/>
    <s v="STAFF"/>
    <m/>
    <m/>
    <m/>
    <m/>
    <m/>
    <m/>
    <m/>
    <m/>
    <m/>
    <m/>
    <m/>
    <n v="1"/>
    <x v="4"/>
    <s v="STAFF"/>
    <m/>
    <m/>
    <m/>
    <m/>
    <s v="Cutover"/>
  </r>
  <r>
    <s v="Oranga Tamariki - Ministry for Children"/>
    <s v="00L-RBJ-MBH"/>
    <s v="INV0012627"/>
    <s v="Matthew Andrew Bridgman"/>
    <d v="2026-01-28T00:00:00"/>
    <d v="2026-01-23T00:00:00"/>
    <x v="13"/>
    <s v="Domestic"/>
    <s v="Domestic"/>
    <x v="0"/>
    <x v="0"/>
    <x v="0"/>
    <s v="CHC"/>
    <s v="Orbit World Travel Wellington"/>
    <m/>
    <m/>
    <d v="2026-01-24T00:00:00"/>
    <n v="0"/>
    <n v="0"/>
    <x v="0"/>
    <n v="6.55"/>
    <n v="0.98"/>
    <n v="7.53"/>
    <s v="Elizabeth O Connor Scurr"/>
    <s v="Elke Schaefer"/>
    <s v="Cost Centre"/>
    <n v="700000"/>
    <s v="Chief Executive"/>
    <m/>
    <m/>
    <m/>
    <s v="Entity"/>
    <s v="STAFF"/>
    <m/>
    <m/>
    <m/>
    <m/>
    <m/>
    <m/>
    <m/>
    <m/>
    <m/>
    <m/>
    <m/>
    <n v="1"/>
    <x v="5"/>
    <s v="STAFF"/>
    <m/>
    <m/>
    <m/>
    <m/>
    <s v="Cutover"/>
  </r>
  <r>
    <s v="Oranga Tamariki - Ministry for Children"/>
    <s v="00L-RBJ-MCJ"/>
    <s v="INV0012627"/>
    <s v="Matthew Andrew Bridgman"/>
    <d v="2026-01-28T00:00:00"/>
    <d v="2026-01-23T00:00:00"/>
    <x v="14"/>
    <s v="Domestic"/>
    <s v="Domestic"/>
    <x v="0"/>
    <x v="0"/>
    <x v="0"/>
    <s v="AKL"/>
    <s v="Orbit World Travel Wellington"/>
    <m/>
    <m/>
    <d v="2026-01-25T00:00:00"/>
    <n v="0"/>
    <n v="0"/>
    <x v="9"/>
    <n v="11.2"/>
    <n v="1.68"/>
    <n v="12.88"/>
    <s v="Elizabeth O Connor Scurr"/>
    <s v="Elke Schaefer"/>
    <s v="Cost Centre"/>
    <n v="700000"/>
    <s v="Chief Executive"/>
    <m/>
    <m/>
    <m/>
    <s v="Entity"/>
    <s v="STAFF"/>
    <m/>
    <m/>
    <m/>
    <m/>
    <m/>
    <m/>
    <m/>
    <m/>
    <m/>
    <m/>
    <m/>
    <n v="1"/>
    <x v="6"/>
    <s v="STAFF"/>
    <m/>
    <m/>
    <m/>
    <m/>
    <s v="Cutover"/>
  </r>
  <r>
    <s v="Oranga Tamariki - Ministry for Children"/>
    <s v="00L-RBJ-MB6"/>
    <s v="INV0012627"/>
    <s v="Matthew Andrew Bridgman"/>
    <d v="2026-01-28T00:00:00"/>
    <d v="2026-01-23T00:00:00"/>
    <x v="13"/>
    <s v="Domestic"/>
    <s v="Domestic"/>
    <x v="0"/>
    <x v="0"/>
    <x v="0"/>
    <s v="AKL"/>
    <s v="Orbit World Travel Wellington"/>
    <m/>
    <m/>
    <d v="2026-01-24T00:00:00"/>
    <n v="0"/>
    <n v="0"/>
    <x v="0"/>
    <n v="6.55"/>
    <n v="0.98"/>
    <n v="7.53"/>
    <s v="Elizabeth O Connor Scurr"/>
    <s v="Elke Schaefer"/>
    <s v="Cost Centre"/>
    <n v="700000"/>
    <s v="Chief Executive"/>
    <m/>
    <m/>
    <m/>
    <s v="Entity"/>
    <s v="STAFF"/>
    <m/>
    <m/>
    <m/>
    <m/>
    <m/>
    <m/>
    <m/>
    <m/>
    <m/>
    <m/>
    <m/>
    <n v="1"/>
    <x v="7"/>
    <s v="STAFF"/>
    <m/>
    <m/>
    <m/>
    <m/>
    <s v="Cutover"/>
  </r>
  <r>
    <s v="Oranga Tamariki - Ministry for Children"/>
    <s v="00L-RBJ-MBH"/>
    <m/>
    <s v="Matthew Andrew Bridgman"/>
    <d v="2026-02-05T00:00:00"/>
    <d v="2026-01-23T00:00:00"/>
    <x v="15"/>
    <s v="Domestic"/>
    <s v="Domestic"/>
    <x v="0"/>
    <x v="0"/>
    <x v="0"/>
    <s v="CHC"/>
    <s v="Orbit World Travel Wellington"/>
    <m/>
    <m/>
    <d v="2026-02-03T00:00:00"/>
    <n v="0"/>
    <n v="0"/>
    <x v="11"/>
    <n v="0.55999999999999905"/>
    <n v="0.08"/>
    <n v="0.63999999999999901"/>
    <s v="Elizabeth O Connor Scurr"/>
    <s v="Elke Schaefer"/>
    <s v="Cost Centre"/>
    <n v="700000"/>
    <s v="Chief Executive"/>
    <m/>
    <m/>
    <m/>
    <s v="Entity"/>
    <s v="STAFF"/>
    <m/>
    <m/>
    <m/>
    <m/>
    <m/>
    <m/>
    <m/>
    <m/>
    <m/>
    <m/>
    <m/>
    <n v="1"/>
    <x v="5"/>
    <s v="STAFF"/>
    <m/>
    <m/>
    <m/>
    <m/>
    <s v="Current"/>
  </r>
  <r>
    <s v="Oranga Tamariki - Ministry for Children"/>
    <s v="00L-RBJ-MBH"/>
    <m/>
    <s v="Matthew Andrew Bridgman"/>
    <d v="2026-02-05T00:00:00"/>
    <d v="2026-01-23T00:00:00"/>
    <x v="15"/>
    <s v="Domestic"/>
    <s v="Domestic"/>
    <x v="2"/>
    <x v="3"/>
    <x v="2"/>
    <s v="CHC"/>
    <s v="Distinction Christchurch Hotel"/>
    <n v="1042410811"/>
    <m/>
    <d v="2026-02-03T00:00:00"/>
    <n v="0"/>
    <n v="1"/>
    <x v="3"/>
    <n v="176.52"/>
    <n v="26.48"/>
    <n v="203"/>
    <s v="Elizabeth O Connor Scurr"/>
    <s v="Elke Schaefer"/>
    <s v="Cost Centre"/>
    <n v="700000"/>
    <s v="Chief Executive"/>
    <m/>
    <m/>
    <m/>
    <s v="Entity"/>
    <s v="STAFF"/>
    <m/>
    <m/>
    <m/>
    <m/>
    <m/>
    <m/>
    <m/>
    <m/>
    <m/>
    <m/>
    <m/>
    <n v="1"/>
    <x v="5"/>
    <s v="STAFF"/>
    <m/>
    <m/>
    <m/>
    <m/>
    <s v="Current"/>
  </r>
  <r>
    <s v="Oranga Tamariki - Ministry for Children"/>
    <s v="00L-RBJ-MCJ"/>
    <s v="INV0012627"/>
    <s v="Matthew Andrew Bridgman"/>
    <d v="2026-01-28T00:00:00"/>
    <d v="2026-01-23T00:00:00"/>
    <x v="13"/>
    <s v="Domestic"/>
    <s v="Domestic"/>
    <x v="0"/>
    <x v="0"/>
    <x v="0"/>
    <s v="AKL"/>
    <s v="Orbit World Travel Wellington"/>
    <m/>
    <m/>
    <d v="2026-01-24T00:00:00"/>
    <n v="0"/>
    <n v="0"/>
    <x v="0"/>
    <n v="6.55"/>
    <n v="0.98"/>
    <n v="7.53"/>
    <s v="Elizabeth O Connor Scurr"/>
    <s v="Elke Schaefer"/>
    <s v="Cost Centre"/>
    <n v="700000"/>
    <s v="Chief Executive"/>
    <m/>
    <m/>
    <m/>
    <s v="Entity"/>
    <s v="STAFF"/>
    <m/>
    <m/>
    <m/>
    <m/>
    <m/>
    <m/>
    <m/>
    <m/>
    <m/>
    <m/>
    <m/>
    <n v="1"/>
    <x v="6"/>
    <s v="STAFF"/>
    <m/>
    <m/>
    <m/>
    <m/>
    <s v="Cutover"/>
  </r>
  <r>
    <s v="Oranga Tamariki - Ministry for Children"/>
    <s v="00L-RBJ-MB6"/>
    <m/>
    <s v="Matthew Andrew Bridgman"/>
    <d v="2026-02-09T00:00:00"/>
    <d v="2026-01-23T00:00:00"/>
    <x v="5"/>
    <s v="Domestic"/>
    <s v="Domestic"/>
    <x v="0"/>
    <x v="0"/>
    <x v="0"/>
    <s v="AKL"/>
    <s v="Orbit World Travel Wellington"/>
    <m/>
    <m/>
    <d v="2026-02-10T00:00:00"/>
    <n v="0"/>
    <n v="0"/>
    <x v="5"/>
    <n v="11.2"/>
    <n v="1.68"/>
    <n v="12.88"/>
    <s v="Elizabeth O Connor Scurr"/>
    <s v="Elke Schaefer"/>
    <s v="Cost Centre"/>
    <n v="700000"/>
    <s v="Chief Executive"/>
    <m/>
    <m/>
    <m/>
    <s v="Entity"/>
    <s v="STAFF"/>
    <m/>
    <m/>
    <m/>
    <m/>
    <m/>
    <m/>
    <m/>
    <m/>
    <m/>
    <m/>
    <m/>
    <n v="1"/>
    <x v="7"/>
    <s v="STAFF"/>
    <m/>
    <m/>
    <m/>
    <m/>
    <s v="Current"/>
  </r>
  <r>
    <s v="Oranga Tamariki - Ministry for Children"/>
    <s v="00L-RBJ-MBH"/>
    <s v="INV0012627"/>
    <s v="Matthew Andrew Bridgman"/>
    <d v="2026-01-28T00:00:00"/>
    <d v="2026-01-23T00:00:00"/>
    <x v="15"/>
    <s v="Domestic"/>
    <s v="Domestic"/>
    <x v="1"/>
    <x v="2"/>
    <x v="2"/>
    <s v="CHC"/>
    <s v="Air New Zealand"/>
    <n v="6027265040"/>
    <m/>
    <d v="2026-02-03T00:00:00"/>
    <n v="0"/>
    <n v="0"/>
    <x v="12"/>
    <n v="974.17"/>
    <n v="146.13"/>
    <n v="1120.3"/>
    <s v="Elizabeth O Connor Scurr"/>
    <s v="Elke Schaefer"/>
    <s v="Cost Centre"/>
    <n v="700000"/>
    <s v="Chief Executive"/>
    <m/>
    <m/>
    <m/>
    <s v="Entity"/>
    <s v="STAFF"/>
    <m/>
    <m/>
    <m/>
    <m/>
    <m/>
    <m/>
    <m/>
    <m/>
    <m/>
    <m/>
    <m/>
    <n v="1"/>
    <x v="5"/>
    <s v="STAFF"/>
    <m/>
    <m/>
    <m/>
    <m/>
    <s v="Cutover"/>
  </r>
  <r>
    <s v="Oranga Tamariki - Ministry for Children"/>
    <s v="00L-RBJ-MB6"/>
    <m/>
    <s v="Matthew Andrew Bridgman"/>
    <d v="2026-02-09T00:00:00"/>
    <d v="2026-01-23T00:00:00"/>
    <x v="16"/>
    <s v="Domestic"/>
    <s v="Domestic"/>
    <x v="1"/>
    <x v="2"/>
    <x v="5"/>
    <s v="AKL"/>
    <s v="Air New Zealand"/>
    <n v="6027345601"/>
    <m/>
    <d v="2026-02-12T00:00:00"/>
    <n v="0"/>
    <n v="0"/>
    <x v="13"/>
    <n v="151.93"/>
    <n v="22.79"/>
    <n v="174.72"/>
    <s v="Elizabeth O Connor Scurr"/>
    <s v="Elke Schaefer"/>
    <s v="Cost Centre"/>
    <n v="700000"/>
    <s v="Chief Executive"/>
    <m/>
    <m/>
    <m/>
    <s v="Entity"/>
    <s v="STAFF"/>
    <m/>
    <m/>
    <m/>
    <m/>
    <m/>
    <m/>
    <m/>
    <m/>
    <m/>
    <m/>
    <m/>
    <n v="1"/>
    <x v="7"/>
    <s v="STAFF"/>
    <m/>
    <m/>
    <m/>
    <m/>
    <s v="Current"/>
  </r>
  <r>
    <s v="Oranga Tamariki - Ministry for Children"/>
    <s v="00L-RBJ-MB6"/>
    <s v="INV0012627"/>
    <s v="Matthew Andrew Bridgman"/>
    <d v="2026-01-28T00:00:00"/>
    <d v="2026-01-23T00:00:00"/>
    <x v="16"/>
    <s v="Domestic"/>
    <s v="Domestic"/>
    <x v="1"/>
    <x v="2"/>
    <x v="5"/>
    <s v="AKL"/>
    <s v="Air New Zealand"/>
    <n v="6027265066"/>
    <m/>
    <d v="2026-02-12T00:00:00"/>
    <n v="0"/>
    <n v="0"/>
    <x v="14"/>
    <n v="955.79"/>
    <n v="143.37"/>
    <n v="1099.1600000000001"/>
    <s v="Elizabeth O Connor Scurr"/>
    <s v="Elke Schaefer"/>
    <s v="Cost Centre"/>
    <n v="700000"/>
    <s v="Chief Executive"/>
    <m/>
    <m/>
    <m/>
    <s v="Entity"/>
    <s v="STAFF"/>
    <m/>
    <m/>
    <m/>
    <m/>
    <m/>
    <m/>
    <m/>
    <m/>
    <m/>
    <m/>
    <m/>
    <n v="1"/>
    <x v="7"/>
    <s v="STAFF"/>
    <m/>
    <m/>
    <m/>
    <m/>
    <s v="Cutover"/>
  </r>
  <r>
    <s v="Oranga Tamariki - Ministry for Children"/>
    <s v="00L-RBJ-MBH"/>
    <m/>
    <s v="Matthew Andrew Bridgman"/>
    <d v="2026-02-05T00:00:00"/>
    <d v="2026-01-23T00:00:00"/>
    <x v="15"/>
    <s v="Domestic"/>
    <s v="Domestic"/>
    <x v="0"/>
    <x v="0"/>
    <x v="0"/>
    <s v="CHC"/>
    <s v="Orbit World Travel Wellington"/>
    <m/>
    <m/>
    <d v="2026-02-03T00:00:00"/>
    <n v="0"/>
    <n v="0"/>
    <x v="15"/>
    <n v="8.16"/>
    <n v="1.22"/>
    <n v="9.3800000000000008"/>
    <s v="Elizabeth O Connor Scurr"/>
    <s v="Elke Schaefer"/>
    <s v="Cost Centre"/>
    <n v="700000"/>
    <s v="Chief Executive"/>
    <m/>
    <m/>
    <m/>
    <s v="Entity"/>
    <s v="STAFF"/>
    <m/>
    <m/>
    <m/>
    <m/>
    <m/>
    <m/>
    <m/>
    <m/>
    <m/>
    <m/>
    <m/>
    <n v="1"/>
    <x v="5"/>
    <s v="STAFF"/>
    <m/>
    <m/>
    <m/>
    <m/>
    <s v="Current"/>
  </r>
  <r>
    <s v="Oranga Tamariki - Ministry for Children"/>
    <s v="00L-RBH-VB4"/>
    <s v="INV0011816"/>
    <s v="Matthew Andrew Bridgman"/>
    <d v="2025-11-26T00:00:00"/>
    <d v="2025-11-21T00:00:00"/>
    <x v="17"/>
    <s v="Domestic"/>
    <s v="Domestic"/>
    <x v="0"/>
    <x v="0"/>
    <x v="0"/>
    <s v="AKL"/>
    <s v="Orbit World Travel Wellington"/>
    <m/>
    <m/>
    <d v="2025-11-22T00:00:00"/>
    <n v="0"/>
    <n v="0"/>
    <x v="0"/>
    <n v="6.55"/>
    <n v="0.98"/>
    <n v="7.53"/>
    <s v="Elizabeth O Connor Scurr"/>
    <s v="Elke Schaefer"/>
    <s v="Cost Centre"/>
    <n v="700000"/>
    <s v="Chief Executive"/>
    <m/>
    <m/>
    <m/>
    <s v="Entity"/>
    <s v="STAFF"/>
    <m/>
    <m/>
    <m/>
    <m/>
    <m/>
    <m/>
    <m/>
    <m/>
    <m/>
    <m/>
    <m/>
    <n v="1"/>
    <x v="8"/>
    <s v="STAFF"/>
    <m/>
    <m/>
    <m/>
    <m/>
    <s v="Cutover"/>
  </r>
  <r>
    <s v="Oranga Tamariki - Ministry for Children"/>
    <s v="00L-RBH-VB4"/>
    <s v="INV0011816"/>
    <s v="Matthew Andrew Bridgman"/>
    <d v="2025-11-26T00:00:00"/>
    <d v="2025-11-21T00:00:00"/>
    <x v="18"/>
    <s v="Domestic"/>
    <s v="Domestic"/>
    <x v="1"/>
    <x v="2"/>
    <x v="5"/>
    <s v="AKL"/>
    <s v="Air New Zealand"/>
    <n v="5064631560"/>
    <m/>
    <d v="2025-11-25T00:00:00"/>
    <n v="0"/>
    <n v="0"/>
    <x v="16"/>
    <n v="823.08"/>
    <n v="123.46"/>
    <n v="946.54"/>
    <s v="Elizabeth O Connor Scurr"/>
    <s v="Elke Schaefer"/>
    <s v="Cost Centre"/>
    <n v="700000"/>
    <s v="Chief Executive"/>
    <m/>
    <m/>
    <m/>
    <s v="Entity"/>
    <s v="STAFF"/>
    <m/>
    <m/>
    <m/>
    <m/>
    <m/>
    <m/>
    <m/>
    <m/>
    <m/>
    <m/>
    <m/>
    <n v="1"/>
    <x v="8"/>
    <s v="STAFF"/>
    <m/>
    <m/>
    <m/>
    <m/>
    <s v="Cutover"/>
  </r>
  <r>
    <s v="Oranga Tamariki - Ministry for Children"/>
    <s v="00L-RBH-VB4"/>
    <s v="INV0011816"/>
    <s v="Matthew Andrew Bridgman"/>
    <d v="2025-11-26T00:00:00"/>
    <d v="2025-11-21T00:00:00"/>
    <x v="18"/>
    <s v="Domestic"/>
    <s v="Domestic"/>
    <x v="0"/>
    <x v="0"/>
    <x v="0"/>
    <s v="AKL"/>
    <s v="Orbit World Travel Wellington"/>
    <m/>
    <m/>
    <d v="2025-11-25T00:00:00"/>
    <n v="0"/>
    <n v="0"/>
    <x v="5"/>
    <n v="11.2"/>
    <n v="1.68"/>
    <n v="12.88"/>
    <s v="Elizabeth O Connor Scurr"/>
    <s v="Elke Schaefer"/>
    <s v="Cost Centre"/>
    <n v="700000"/>
    <s v="Chief Executive"/>
    <m/>
    <m/>
    <m/>
    <s v="Entity"/>
    <s v="STAFF"/>
    <m/>
    <m/>
    <m/>
    <m/>
    <m/>
    <m/>
    <m/>
    <m/>
    <m/>
    <m/>
    <m/>
    <n v="1"/>
    <x v="8"/>
    <s v="STAFF"/>
    <m/>
    <m/>
    <m/>
    <m/>
    <s v="Cutover"/>
  </r>
  <r>
    <s v="Oranga Tamariki - Ministry for Children"/>
    <s v="00L-RBJ-HV8"/>
    <m/>
    <s v="Matthew Andrew Bridgman"/>
    <d v="2026-01-29T00:00:00"/>
    <d v="2026-01-20T00:00:00"/>
    <x v="19"/>
    <s v="Domestic"/>
    <s v="Domestic"/>
    <x v="0"/>
    <x v="0"/>
    <x v="0"/>
    <s v="AKL"/>
    <s v="Orbit World Travel Wellington"/>
    <m/>
    <m/>
    <d v="2026-01-30T00:00:00"/>
    <n v="0"/>
    <n v="0"/>
    <x v="5"/>
    <n v="11.2"/>
    <n v="1.68"/>
    <n v="12.88"/>
    <s v="Elizabeth O Connor Scurr"/>
    <s v="Elke Schaefer"/>
    <s v="Cost Centre"/>
    <n v="700000"/>
    <s v="Chief Executive"/>
    <m/>
    <m/>
    <m/>
    <s v="Entity"/>
    <s v="STAFF"/>
    <m/>
    <m/>
    <m/>
    <m/>
    <m/>
    <m/>
    <m/>
    <m/>
    <m/>
    <m/>
    <m/>
    <n v="1"/>
    <x v="9"/>
    <s v="STAFF"/>
    <m/>
    <m/>
    <m/>
    <m/>
    <s v="Current"/>
  </r>
  <r>
    <s v="Oranga Tamariki - Ministry for Children"/>
    <s v="00L-RBJ-HV8"/>
    <s v="INV0012627"/>
    <s v="Matthew Andrew Bridgman"/>
    <d v="2026-01-28T00:00:00"/>
    <d v="2026-01-20T00:00:00"/>
    <x v="20"/>
    <s v="Domestic"/>
    <s v="Domestic"/>
    <x v="1"/>
    <x v="2"/>
    <x v="5"/>
    <s v="AKL"/>
    <s v="Air New Zealand"/>
    <n v="6027277442"/>
    <m/>
    <d v="2026-01-28T00:00:00"/>
    <n v="0"/>
    <n v="0"/>
    <x v="17"/>
    <n v="30.06"/>
    <n v="4.51"/>
    <n v="34.57"/>
    <s v="Elizabeth O Connor Scurr"/>
    <s v="Elke Schaefer"/>
    <s v="Cost Centre"/>
    <n v="700000"/>
    <s v="Chief Executive"/>
    <m/>
    <m/>
    <m/>
    <s v="Entity"/>
    <s v="STAFF"/>
    <m/>
    <m/>
    <m/>
    <m/>
    <m/>
    <m/>
    <m/>
    <m/>
    <m/>
    <m/>
    <m/>
    <n v="1"/>
    <x v="9"/>
    <s v="STAFF"/>
    <m/>
    <m/>
    <m/>
    <m/>
    <s v="Cutover"/>
  </r>
  <r>
    <s v="Oranga Tamariki - Ministry for Children"/>
    <s v="00L-RBJ-HV8"/>
    <s v="INV0012627"/>
    <s v="Matthew Andrew Bridgman"/>
    <d v="2026-01-28T00:00:00"/>
    <d v="2026-01-20T00:00:00"/>
    <x v="6"/>
    <s v="Domestic"/>
    <s v="Domestic"/>
    <x v="0"/>
    <x v="0"/>
    <x v="0"/>
    <s v="AKL"/>
    <s v="Orbit World Travel Wellington"/>
    <m/>
    <m/>
    <d v="2026-01-27T00:00:00"/>
    <n v="0"/>
    <n v="0"/>
    <x v="5"/>
    <n v="11.2"/>
    <n v="1.68"/>
    <n v="12.88"/>
    <s v="Elizabeth O Connor Scurr"/>
    <s v="Elke Schaefer"/>
    <s v="Cost Centre"/>
    <n v="700000"/>
    <s v="Chief Executive"/>
    <m/>
    <m/>
    <m/>
    <s v="Entity"/>
    <s v="STAFF"/>
    <m/>
    <m/>
    <m/>
    <m/>
    <m/>
    <m/>
    <m/>
    <m/>
    <m/>
    <m/>
    <m/>
    <n v="1"/>
    <x v="9"/>
    <s v="STAFF"/>
    <m/>
    <m/>
    <m/>
    <m/>
    <s v="Cutover"/>
  </r>
  <r>
    <s v="Oranga Tamariki - Ministry for Children"/>
    <s v="00L-RBJ-HV8"/>
    <s v="INV0012627"/>
    <s v="Matthew Andrew Bridgman"/>
    <d v="2026-01-28T00:00:00"/>
    <d v="2026-01-20T00:00:00"/>
    <x v="20"/>
    <s v="Domestic"/>
    <s v="Domestic"/>
    <x v="1"/>
    <x v="2"/>
    <x v="5"/>
    <s v="AKL"/>
    <s v="Air New Zealand"/>
    <n v="6027246156"/>
    <m/>
    <d v="2026-01-28T00:00:00"/>
    <n v="0"/>
    <n v="0"/>
    <x v="18"/>
    <n v="695.36"/>
    <n v="104.3"/>
    <n v="799.66"/>
    <s v="Elizabeth O Connor Scurr"/>
    <s v="Elke Schaefer"/>
    <s v="Cost Centre"/>
    <n v="700000"/>
    <s v="Chief Executive"/>
    <m/>
    <m/>
    <m/>
    <s v="Entity"/>
    <s v="STAFF"/>
    <m/>
    <m/>
    <m/>
    <m/>
    <m/>
    <m/>
    <m/>
    <m/>
    <m/>
    <m/>
    <m/>
    <n v="1"/>
    <x v="9"/>
    <s v="STAFF"/>
    <m/>
    <m/>
    <m/>
    <m/>
    <s v="Cutover"/>
  </r>
  <r>
    <s v="Oranga Tamariki - Ministry for Children"/>
    <s v="00L-RBJ-HV8"/>
    <s v="INV0012627"/>
    <s v="Matthew Andrew Bridgman"/>
    <d v="2026-01-28T00:00:00"/>
    <d v="2026-01-20T00:00:00"/>
    <x v="21"/>
    <s v="Domestic"/>
    <s v="Domestic"/>
    <x v="0"/>
    <x v="0"/>
    <x v="0"/>
    <s v="AKL"/>
    <s v="Orbit World Travel Wellington"/>
    <m/>
    <m/>
    <d v="2026-01-21T00:00:00"/>
    <n v="0"/>
    <n v="0"/>
    <x v="0"/>
    <n v="6.55"/>
    <n v="0.98"/>
    <n v="7.53"/>
    <s v="Elizabeth O Connor Scurr"/>
    <s v="Elke Schaefer"/>
    <s v="Cost Centre"/>
    <n v="700000"/>
    <s v="Chief Executive"/>
    <m/>
    <m/>
    <m/>
    <s v="Entity"/>
    <s v="STAFF"/>
    <m/>
    <m/>
    <m/>
    <m/>
    <m/>
    <m/>
    <m/>
    <m/>
    <m/>
    <m/>
    <m/>
    <n v="1"/>
    <x v="9"/>
    <s v="STAFF"/>
    <m/>
    <m/>
    <m/>
    <m/>
    <s v="Cutover"/>
  </r>
  <r>
    <s v="Oranga Tamariki - Ministry for Children"/>
    <s v="00L-RBH-7JR"/>
    <s v="INV0012332"/>
    <s v="Matthew Andrew Bridgman"/>
    <d v="2025-12-29T00:00:00"/>
    <d v="2025-12-17T00:00:00"/>
    <x v="22"/>
    <s v="Domestic"/>
    <s v="Domestic"/>
    <x v="0"/>
    <x v="0"/>
    <x v="0"/>
    <s v="AKL"/>
    <s v="Orbit World Travel Wellington"/>
    <m/>
    <m/>
    <d v="2025-12-18T00:00:00"/>
    <n v="0"/>
    <n v="0"/>
    <x v="0"/>
    <n v="6.55"/>
    <n v="0.98"/>
    <n v="7.53"/>
    <s v="Elizabeth O Connor Scurr"/>
    <s v="Gillian Latu"/>
    <s v="Cost Centre"/>
    <n v="700000"/>
    <s v="Chief Executive"/>
    <m/>
    <m/>
    <m/>
    <s v="Entity"/>
    <s v="STAFF"/>
    <m/>
    <m/>
    <m/>
    <m/>
    <m/>
    <m/>
    <m/>
    <m/>
    <m/>
    <m/>
    <m/>
    <n v="1"/>
    <x v="10"/>
    <s v="STAFF"/>
    <m/>
    <m/>
    <m/>
    <m/>
    <s v="Cutover"/>
  </r>
  <r>
    <s v="Oranga Tamariki - Ministry for Children"/>
    <s v="00L-RBH-7JR"/>
    <s v="INV0012627"/>
    <s v="Matthew Andrew Bridgman"/>
    <d v="2026-01-28T00:00:00"/>
    <d v="2025-12-17T00:00:00"/>
    <x v="23"/>
    <s v="Domestic"/>
    <s v="Domestic"/>
    <x v="1"/>
    <x v="2"/>
    <x v="5"/>
    <s v="AKL"/>
    <s v="Air New Zealand"/>
    <n v="5064745513"/>
    <m/>
    <d v="2025-12-19T00:00:00"/>
    <n v="0"/>
    <n v="0"/>
    <x v="19"/>
    <n v="-886.52"/>
    <n v="-132.97999999999999"/>
    <n v="-1019.5"/>
    <s v="Elizabeth O Connor Scurr"/>
    <s v="Gillian Latu"/>
    <s v="Cost Centre"/>
    <n v="700000"/>
    <s v="Chief Executive"/>
    <m/>
    <m/>
    <m/>
    <s v="Entity"/>
    <s v="STAFF"/>
    <m/>
    <m/>
    <m/>
    <m/>
    <m/>
    <m/>
    <m/>
    <m/>
    <m/>
    <m/>
    <m/>
    <n v="1"/>
    <x v="10"/>
    <s v="STAFF"/>
    <m/>
    <m/>
    <m/>
    <m/>
    <s v="Cutover"/>
  </r>
  <r>
    <s v="Oranga Tamariki - Ministry for Children"/>
    <s v="00L-RBH-7JR"/>
    <s v="INV0012332"/>
    <s v="Matthew Andrew Bridgman"/>
    <d v="2025-12-29T00:00:00"/>
    <d v="2025-12-17T00:00:00"/>
    <x v="23"/>
    <s v="Domestic"/>
    <s v="Domestic"/>
    <x v="1"/>
    <x v="2"/>
    <x v="5"/>
    <s v="AKL"/>
    <s v="Air New Zealand"/>
    <n v="5064745513"/>
    <m/>
    <d v="2025-12-19T00:00:00"/>
    <n v="0"/>
    <n v="0"/>
    <x v="19"/>
    <n v="886.52"/>
    <n v="132.97999999999999"/>
    <n v="1019.5"/>
    <s v="Elizabeth O Connor Scurr"/>
    <s v="Gillian Latu"/>
    <s v="Cost Centre"/>
    <n v="700000"/>
    <s v="Chief Executive"/>
    <m/>
    <m/>
    <m/>
    <s v="Entity"/>
    <s v="STAFF"/>
    <m/>
    <m/>
    <m/>
    <m/>
    <m/>
    <m/>
    <m/>
    <m/>
    <m/>
    <m/>
    <m/>
    <n v="1"/>
    <x v="10"/>
    <s v="STAFF"/>
    <m/>
    <m/>
    <m/>
    <m/>
    <s v="Cutover"/>
  </r>
  <r>
    <s v="Oranga Tamariki - Ministry for Children"/>
    <s v="00L-RBH-7JR"/>
    <s v="INV0012332"/>
    <s v="Matthew Andrew Bridgman"/>
    <d v="2025-12-29T00:00:00"/>
    <d v="2025-12-17T00:00:00"/>
    <x v="23"/>
    <s v="Domestic"/>
    <s v="Domestic"/>
    <x v="0"/>
    <x v="0"/>
    <x v="0"/>
    <s v="AKL"/>
    <s v="Orbit World Travel Wellington"/>
    <m/>
    <m/>
    <d v="2025-12-19T00:00:00"/>
    <n v="0"/>
    <n v="0"/>
    <x v="9"/>
    <n v="11.2"/>
    <n v="1.68"/>
    <n v="12.88"/>
    <s v="Elizabeth O Connor Scurr"/>
    <s v="Gillian Latu"/>
    <s v="Cost Centre"/>
    <n v="700000"/>
    <s v="Chief Executive"/>
    <m/>
    <m/>
    <m/>
    <s v="Entity"/>
    <s v="STAFF"/>
    <m/>
    <m/>
    <m/>
    <m/>
    <m/>
    <m/>
    <m/>
    <m/>
    <m/>
    <m/>
    <m/>
    <n v="1"/>
    <x v="10"/>
    <s v="STAFF"/>
    <m/>
    <m/>
    <m/>
    <m/>
    <s v="Cutover"/>
  </r>
  <r>
    <s v="Oranga Tamariki - Ministry for Children"/>
    <s v="00L-RBD-4RP"/>
    <s v="INV0009868"/>
    <s v="Matthew Andrew Bridgman"/>
    <d v="2025-07-29T00:00:00"/>
    <d v="2025-07-16T00:00:00"/>
    <x v="24"/>
    <s v="Domestic"/>
    <s v="Domestic"/>
    <x v="0"/>
    <x v="0"/>
    <x v="0"/>
    <s v="AKL"/>
    <s v="Orbit World Travel Wellington"/>
    <m/>
    <m/>
    <d v="2025-07-16T00:00:00"/>
    <n v="0"/>
    <n v="0"/>
    <x v="0"/>
    <n v="6.55"/>
    <n v="0.98"/>
    <n v="7.53"/>
    <s v="Stephanie Short"/>
    <s v="Helena Delaney"/>
    <s v="Cost Centre"/>
    <n v="700000"/>
    <s v="Chief Executive"/>
    <m/>
    <m/>
    <m/>
    <s v="Entity"/>
    <s v="STAFF"/>
    <m/>
    <m/>
    <m/>
    <m/>
    <m/>
    <m/>
    <m/>
    <m/>
    <m/>
    <m/>
    <m/>
    <n v="1"/>
    <x v="11"/>
    <s v="STAFF"/>
    <m/>
    <m/>
    <m/>
    <m/>
    <s v="Cutover"/>
  </r>
  <r>
    <s v="Oranga Tamariki - Ministry for Children"/>
    <s v="00L-RBD-4RP"/>
    <s v="INV0009868"/>
    <s v="Matthew Andrew Bridgman"/>
    <d v="2025-07-29T00:00:00"/>
    <d v="2025-07-16T00:00:00"/>
    <x v="25"/>
    <s v="Domestic"/>
    <s v="Domestic"/>
    <x v="0"/>
    <x v="0"/>
    <x v="0"/>
    <s v="AKL"/>
    <s v="Orbit World Travel Wellington"/>
    <m/>
    <m/>
    <d v="2025-07-17T00:00:00"/>
    <n v="0"/>
    <n v="0"/>
    <x v="15"/>
    <n v="8.16"/>
    <n v="1.22"/>
    <n v="9.3800000000000008"/>
    <s v="Stephanie Short"/>
    <s v="Helena Delaney"/>
    <s v="Cost Centre"/>
    <n v="700000"/>
    <s v="Chief Executive"/>
    <m/>
    <m/>
    <m/>
    <s v="Entity"/>
    <s v="STAFF"/>
    <m/>
    <m/>
    <m/>
    <m/>
    <m/>
    <m/>
    <m/>
    <m/>
    <m/>
    <m/>
    <m/>
    <n v="1"/>
    <x v="11"/>
    <s v="STAFF"/>
    <m/>
    <m/>
    <m/>
    <m/>
    <s v="Cutover"/>
  </r>
  <r>
    <s v="Oranga Tamariki - Ministry for Children"/>
    <s v="00L-RBD-4RP"/>
    <s v="INV0009868"/>
    <s v="Matthew Andrew Bridgman"/>
    <d v="2025-07-29T00:00:00"/>
    <d v="2025-07-16T00:00:00"/>
    <x v="25"/>
    <s v="Domestic"/>
    <s v="Domestic"/>
    <x v="0"/>
    <x v="0"/>
    <x v="0"/>
    <s v="AKL"/>
    <s v="Orbit World Travel Wellington"/>
    <m/>
    <m/>
    <d v="2025-07-17T00:00:00"/>
    <n v="0"/>
    <n v="0"/>
    <x v="11"/>
    <n v="0.55999999999999905"/>
    <n v="0.08"/>
    <n v="0.63999999999999901"/>
    <s v="Stephanie Short"/>
    <s v="Helena Delaney"/>
    <s v="Cost Centre"/>
    <n v="700000"/>
    <s v="Chief Executive"/>
    <m/>
    <m/>
    <m/>
    <s v="Entity"/>
    <s v="STAFF"/>
    <m/>
    <m/>
    <m/>
    <m/>
    <m/>
    <m/>
    <m/>
    <m/>
    <m/>
    <m/>
    <m/>
    <n v="1"/>
    <x v="11"/>
    <s v="STAFF"/>
    <m/>
    <m/>
    <m/>
    <m/>
    <s v="Cutover"/>
  </r>
  <r>
    <s v="Oranga Tamariki - Ministry for Children"/>
    <s v="00L-RBD-4RP"/>
    <s v="INV0009868"/>
    <s v="Matthew Andrew Bridgman"/>
    <d v="2025-07-29T00:00:00"/>
    <d v="2025-07-16T00:00:00"/>
    <x v="25"/>
    <s v="Domestic"/>
    <s v="Domestic"/>
    <x v="1"/>
    <x v="2"/>
    <x v="5"/>
    <s v="AKL"/>
    <s v="Air New Zealand"/>
    <n v="2988182751"/>
    <m/>
    <d v="2025-07-17T00:00:00"/>
    <n v="0"/>
    <n v="0"/>
    <x v="20"/>
    <n v="815.56"/>
    <n v="122.33"/>
    <n v="937.89"/>
    <s v="Stephanie Short"/>
    <s v="Helena Delaney"/>
    <s v="Cost Centre"/>
    <n v="700000"/>
    <s v="Chief Executive"/>
    <m/>
    <m/>
    <m/>
    <s v="Entity"/>
    <s v="STAFF"/>
    <m/>
    <m/>
    <m/>
    <m/>
    <m/>
    <m/>
    <m/>
    <m/>
    <m/>
    <m/>
    <m/>
    <n v="1"/>
    <x v="11"/>
    <s v="STAFF"/>
    <m/>
    <m/>
    <m/>
    <m/>
    <s v="Cutover"/>
  </r>
  <r>
    <s v="Oranga Tamariki - Ministry for Children"/>
    <s v="00L-RBD-4RP"/>
    <s v="INV0009868"/>
    <s v="Matthew Andrew Bridgman"/>
    <d v="2025-07-29T00:00:00"/>
    <d v="2025-07-16T00:00:00"/>
    <x v="25"/>
    <s v="Domestic"/>
    <s v="Domestic"/>
    <x v="2"/>
    <x v="4"/>
    <x v="5"/>
    <s v="AKL"/>
    <s v="Cordis Auckland"/>
    <s v="27424SF589446"/>
    <m/>
    <d v="2025-07-17T00:00:00"/>
    <n v="0"/>
    <n v="1"/>
    <x v="3"/>
    <n v="156.52000000000001"/>
    <n v="23.48"/>
    <n v="180"/>
    <s v="Stephanie Short"/>
    <s v="Helena Delaney"/>
    <s v="Cost Centre"/>
    <n v="700000"/>
    <s v="Chief Executive"/>
    <m/>
    <m/>
    <m/>
    <s v="Entity"/>
    <s v="STAFF"/>
    <m/>
    <m/>
    <m/>
    <m/>
    <m/>
    <m/>
    <m/>
    <m/>
    <m/>
    <m/>
    <m/>
    <n v="1"/>
    <x v="11"/>
    <s v="STAFF"/>
    <m/>
    <m/>
    <m/>
    <m/>
    <s v="Cutover"/>
  </r>
  <r>
    <s v="Oranga Tamariki - Ministry for Children"/>
    <s v="00L-RBD-4RP"/>
    <s v="INV0009868"/>
    <s v="Matthew Andrew Bridgman"/>
    <d v="2025-07-29T00:00:00"/>
    <d v="2025-07-16T00:00:00"/>
    <x v="25"/>
    <s v="Domestic"/>
    <s v="Domestic"/>
    <x v="0"/>
    <x v="0"/>
    <x v="0"/>
    <s v="AKL"/>
    <s v="Orbit World Travel Wellington"/>
    <m/>
    <m/>
    <d v="2025-07-17T00:00:00"/>
    <n v="0"/>
    <n v="0"/>
    <x v="11"/>
    <n v="0.55999999999999905"/>
    <n v="0.08"/>
    <n v="0.63999999999999901"/>
    <s v="Stephanie Short"/>
    <s v="Helena Delaney"/>
    <s v="Cost Centre"/>
    <n v="700000"/>
    <s v="Chief Executive"/>
    <m/>
    <m/>
    <m/>
    <s v="Entity"/>
    <s v="STAFF"/>
    <m/>
    <m/>
    <m/>
    <m/>
    <m/>
    <m/>
    <m/>
    <m/>
    <m/>
    <m/>
    <m/>
    <n v="1"/>
    <x v="11"/>
    <s v="STAFF"/>
    <m/>
    <m/>
    <m/>
    <m/>
    <s v="Cutover"/>
  </r>
  <r>
    <s v="Oranga Tamariki - Ministry for Children"/>
    <s v="00L-RBD-4RP"/>
    <s v="INV0009868"/>
    <s v="Matthew Andrew Bridgman"/>
    <d v="2025-07-29T00:00:00"/>
    <d v="2025-07-16T00:00:00"/>
    <x v="25"/>
    <s v="Domestic"/>
    <s v="Domestic"/>
    <x v="2"/>
    <x v="4"/>
    <x v="5"/>
    <s v="AKL"/>
    <s v="Cordis Auckland"/>
    <s v="27424SF589446"/>
    <s v="Breakfast"/>
    <d v="2025-07-17T00:00:00"/>
    <n v="0"/>
    <n v="1"/>
    <x v="21"/>
    <n v="15.22"/>
    <n v="2.2799999999999998"/>
    <n v="17.5"/>
    <s v="Stephanie Short"/>
    <s v="Helena Delaney"/>
    <s v="Cost Centre"/>
    <n v="700000"/>
    <s v="Chief Executive"/>
    <m/>
    <m/>
    <m/>
    <s v="Entity"/>
    <s v="STAFF"/>
    <m/>
    <m/>
    <m/>
    <m/>
    <m/>
    <m/>
    <m/>
    <m/>
    <m/>
    <m/>
    <m/>
    <n v="1"/>
    <x v="11"/>
    <s v="STAFF"/>
    <m/>
    <m/>
    <m/>
    <m/>
    <s v="Cutover"/>
  </r>
  <r>
    <s v="Oranga Tamariki - Ministry for Children"/>
    <s v="00L-RBF-PN9"/>
    <s v="INV0011816"/>
    <s v="Matthew Andrew Bridgman"/>
    <d v="2025-11-26T00:00:00"/>
    <d v="2025-08-15T00:00:00"/>
    <x v="26"/>
    <s v="Domestic"/>
    <s v="Domestic"/>
    <x v="0"/>
    <x v="0"/>
    <x v="0"/>
    <s v="AKL"/>
    <s v="Orbit World Travel Wellington"/>
    <m/>
    <m/>
    <d v="2025-08-28T00:00:00"/>
    <n v="0"/>
    <n v="0"/>
    <x v="15"/>
    <n v="8.16"/>
    <n v="1.22"/>
    <n v="9.3800000000000008"/>
    <s v="Stephanie Short"/>
    <s v="Elke Schaefer"/>
    <s v="Cost Centre"/>
    <n v="700000"/>
    <s v="Chief Executive"/>
    <m/>
    <m/>
    <m/>
    <s v="Entity"/>
    <s v="STAFF"/>
    <m/>
    <m/>
    <m/>
    <m/>
    <m/>
    <m/>
    <m/>
    <m/>
    <m/>
    <m/>
    <m/>
    <n v="1"/>
    <x v="12"/>
    <s v="STAFF"/>
    <m/>
    <m/>
    <m/>
    <m/>
    <s v="Cutover"/>
  </r>
  <r>
    <s v="Oranga Tamariki - Ministry for Children"/>
    <s v="00L-RBF-PN9"/>
    <s v="INV0011816"/>
    <s v="Matthew Andrew Bridgman"/>
    <d v="2025-11-26T00:00:00"/>
    <d v="2025-08-15T00:00:00"/>
    <x v="26"/>
    <s v="Domestic"/>
    <s v="Domestic"/>
    <x v="2"/>
    <x v="5"/>
    <x v="6"/>
    <s v="AKL"/>
    <s v="Distinction Whangarei Hotel And Conference"/>
    <n v="1002981455"/>
    <s v="Breakfast"/>
    <d v="2025-08-28T00:00:00"/>
    <n v="0"/>
    <n v="1"/>
    <x v="21"/>
    <n v="21.74"/>
    <n v="3.26"/>
    <n v="25"/>
    <s v="Stephanie Short"/>
    <s v="Elke Schaefer"/>
    <s v="Cost Centre"/>
    <n v="700000"/>
    <s v="Chief Executive"/>
    <m/>
    <m/>
    <m/>
    <s v="Entity"/>
    <s v="STAFF"/>
    <m/>
    <m/>
    <m/>
    <m/>
    <m/>
    <m/>
    <m/>
    <m/>
    <m/>
    <m/>
    <m/>
    <n v="1"/>
    <x v="12"/>
    <s v="STAFF"/>
    <m/>
    <m/>
    <m/>
    <m/>
    <s v="Cutover"/>
  </r>
  <r>
    <s v="Oranga Tamariki - Ministry for Children"/>
    <s v="00L-RBF-PN9"/>
    <s v="INV0011816"/>
    <s v="Matthew Andrew Bridgman"/>
    <d v="2025-11-26T00:00:00"/>
    <d v="2025-08-15T00:00:00"/>
    <x v="26"/>
    <s v="Domestic"/>
    <s v="Domestic"/>
    <x v="0"/>
    <x v="0"/>
    <x v="0"/>
    <s v="AKL"/>
    <s v="Orbit World Travel Wellington"/>
    <m/>
    <m/>
    <d v="2025-08-28T00:00:00"/>
    <n v="0"/>
    <n v="0"/>
    <x v="11"/>
    <n v="0.55999999999999905"/>
    <n v="0.08"/>
    <n v="0.63999999999999901"/>
    <s v="Stephanie Short"/>
    <s v="Elke Schaefer"/>
    <s v="Cost Centre"/>
    <n v="700000"/>
    <s v="Chief Executive"/>
    <m/>
    <m/>
    <m/>
    <s v="Entity"/>
    <s v="STAFF"/>
    <m/>
    <m/>
    <m/>
    <m/>
    <m/>
    <m/>
    <m/>
    <m/>
    <m/>
    <m/>
    <m/>
    <n v="1"/>
    <x v="12"/>
    <s v="STAFF"/>
    <m/>
    <m/>
    <m/>
    <m/>
    <s v="Cutover"/>
  </r>
  <r>
    <s v="Oranga Tamariki - Ministry for Children"/>
    <s v="00L-RBF-PN9"/>
    <s v="INV0011816"/>
    <s v="Matthew Andrew Bridgman"/>
    <d v="2025-11-26T00:00:00"/>
    <d v="2025-08-15T00:00:00"/>
    <x v="26"/>
    <s v="Domestic"/>
    <s v="Domestic"/>
    <x v="2"/>
    <x v="5"/>
    <x v="6"/>
    <s v="AKL"/>
    <s v="Distinction Whangarei Hotel And Conference"/>
    <n v="1002981455"/>
    <m/>
    <d v="2025-08-28T00:00:00"/>
    <n v="0"/>
    <n v="1"/>
    <x v="3"/>
    <n v="152.16999999999999"/>
    <n v="22.83"/>
    <n v="175"/>
    <s v="Stephanie Short"/>
    <s v="Elke Schaefer"/>
    <s v="Cost Centre"/>
    <n v="700000"/>
    <s v="Chief Executive"/>
    <m/>
    <m/>
    <m/>
    <s v="Entity"/>
    <s v="STAFF"/>
    <m/>
    <m/>
    <m/>
    <m/>
    <m/>
    <m/>
    <m/>
    <m/>
    <m/>
    <m/>
    <m/>
    <n v="1"/>
    <x v="12"/>
    <s v="STAFF"/>
    <m/>
    <m/>
    <m/>
    <m/>
    <s v="Cutover"/>
  </r>
  <r>
    <s v="Oranga Tamariki - Ministry for Children"/>
    <s v="00L-RBF-PN9"/>
    <s v="INV0011816"/>
    <s v="Matthew Andrew Bridgman"/>
    <d v="2025-11-26T00:00:00"/>
    <d v="2025-08-15T00:00:00"/>
    <x v="26"/>
    <s v="Domestic"/>
    <s v="Domestic"/>
    <x v="0"/>
    <x v="0"/>
    <x v="0"/>
    <s v="AKL"/>
    <s v="Orbit World Travel Wellington"/>
    <m/>
    <m/>
    <d v="2025-08-28T00:00:00"/>
    <n v="0"/>
    <n v="0"/>
    <x v="11"/>
    <n v="0.55999999999999905"/>
    <n v="0.08"/>
    <n v="0.63999999999999901"/>
    <s v="Stephanie Short"/>
    <s v="Elke Schaefer"/>
    <s v="Cost Centre"/>
    <n v="700000"/>
    <s v="Chief Executive"/>
    <m/>
    <m/>
    <m/>
    <s v="Entity"/>
    <s v="STAFF"/>
    <m/>
    <m/>
    <m/>
    <m/>
    <m/>
    <m/>
    <m/>
    <m/>
    <m/>
    <m/>
    <m/>
    <n v="1"/>
    <x v="12"/>
    <s v="STAFF"/>
    <m/>
    <m/>
    <m/>
    <m/>
    <s v="Cutover"/>
  </r>
  <r>
    <s v="Oranga Tamariki - Ministry for Children"/>
    <s v="00L-RBF-PN9"/>
    <s v="INV0010459"/>
    <s v="Matthew Andrew Bridgman"/>
    <d v="2025-08-27T00:00:00"/>
    <d v="2025-08-15T00:00:00"/>
    <x v="27"/>
    <s v="Domestic"/>
    <s v="Domestic"/>
    <x v="0"/>
    <x v="0"/>
    <x v="0"/>
    <s v="AKL"/>
    <s v="Orbit World Travel Wellington"/>
    <m/>
    <m/>
    <d v="2025-08-16T00:00:00"/>
    <n v="0"/>
    <n v="0"/>
    <x v="0"/>
    <n v="6.55"/>
    <n v="0.98"/>
    <n v="7.53"/>
    <s v="Stephanie Short"/>
    <s v="Elke Schaefer"/>
    <s v="Cost Centre"/>
    <n v="700000"/>
    <s v="Chief Executive"/>
    <m/>
    <m/>
    <m/>
    <s v="Entity"/>
    <s v="STAFF"/>
    <m/>
    <m/>
    <m/>
    <m/>
    <m/>
    <m/>
    <m/>
    <m/>
    <m/>
    <m/>
    <m/>
    <n v="1"/>
    <x v="12"/>
    <s v="STAFF"/>
    <m/>
    <m/>
    <m/>
    <m/>
    <s v="Cutover"/>
  </r>
  <r>
    <s v="Oranga Tamariki - Ministry for Children"/>
    <s v="00L-RBF-PN9"/>
    <s v="INV0010459"/>
    <s v="Matthew Andrew Bridgman"/>
    <d v="2025-08-27T00:00:00"/>
    <d v="2025-08-15T00:00:00"/>
    <x v="26"/>
    <s v="Domestic"/>
    <s v="Domestic"/>
    <x v="1"/>
    <x v="2"/>
    <x v="5"/>
    <s v="AKL"/>
    <s v="Air New Zealand"/>
    <n v="2988335494"/>
    <m/>
    <d v="2025-08-28T00:00:00"/>
    <n v="0"/>
    <n v="0"/>
    <x v="22"/>
    <n v="636.92999999999995"/>
    <n v="95.54"/>
    <n v="732.47"/>
    <s v="Stephanie Short"/>
    <s v="Elke Schaefer"/>
    <s v="Cost Centre"/>
    <n v="700000"/>
    <s v="Chief Executive"/>
    <m/>
    <m/>
    <m/>
    <s v="Entity"/>
    <s v="STAFF"/>
    <m/>
    <m/>
    <m/>
    <m/>
    <m/>
    <m/>
    <m/>
    <m/>
    <m/>
    <m/>
    <m/>
    <n v="1"/>
    <x v="12"/>
    <s v="STAFF"/>
    <m/>
    <m/>
    <m/>
    <m/>
    <s v="Cutover"/>
  </r>
  <r>
    <s v="Oranga Tamariki - Ministry for Children"/>
    <s v="00L-RBH-F8H"/>
    <s v="INV0012332"/>
    <s v="Matthew Andrew Bridgman"/>
    <d v="2025-12-29T00:00:00"/>
    <d v="2025-11-03T00:00:00"/>
    <x v="28"/>
    <s v="Domestic"/>
    <s v="Domestic"/>
    <x v="2"/>
    <x v="4"/>
    <x v="5"/>
    <s v="WLG"/>
    <s v="Hotel Grand Chancellor (Orbit Direct)"/>
    <n v="302255433"/>
    <m/>
    <d v="2025-11-09T00:00:00"/>
    <n v="0"/>
    <n v="2"/>
    <x v="3"/>
    <n v="339.13"/>
    <n v="50.87"/>
    <n v="390"/>
    <s v="Stephanie Short"/>
    <s v="Elke Schaefer"/>
    <s v="Cost Centre"/>
    <n v="700000"/>
    <s v="Chief Executive"/>
    <m/>
    <m/>
    <m/>
    <s v="Entity"/>
    <s v="STAFF"/>
    <m/>
    <m/>
    <m/>
    <m/>
    <m/>
    <m/>
    <m/>
    <m/>
    <m/>
    <m/>
    <m/>
    <n v="1"/>
    <x v="13"/>
    <s v="STAFF"/>
    <m/>
    <m/>
    <m/>
    <m/>
    <s v="Cutover"/>
  </r>
  <r>
    <s v="Oranga Tamariki - Ministry for Children"/>
    <s v="00L-RBH-F8H"/>
    <s v="INV0012332"/>
    <s v="Matthew Andrew Bridgman"/>
    <d v="2025-12-29T00:00:00"/>
    <d v="2025-11-03T00:00:00"/>
    <x v="28"/>
    <s v="Domestic"/>
    <s v="Domestic"/>
    <x v="0"/>
    <x v="0"/>
    <x v="0"/>
    <s v="WLG"/>
    <s v="Orbit World Travel Wellington"/>
    <m/>
    <m/>
    <d v="2025-11-09T00:00:00"/>
    <n v="0"/>
    <n v="0"/>
    <x v="15"/>
    <n v="8.16"/>
    <n v="1.22"/>
    <n v="9.3800000000000008"/>
    <s v="Stephanie Short"/>
    <s v="Elke Schaefer"/>
    <s v="Cost Centre"/>
    <n v="700000"/>
    <s v="Chief Executive"/>
    <m/>
    <m/>
    <m/>
    <s v="Entity"/>
    <s v="STAFF"/>
    <m/>
    <m/>
    <m/>
    <m/>
    <m/>
    <m/>
    <m/>
    <m/>
    <m/>
    <m/>
    <m/>
    <n v="1"/>
    <x v="13"/>
    <s v="STAFF"/>
    <m/>
    <m/>
    <m/>
    <m/>
    <s v="Cutover"/>
  </r>
  <r>
    <s v="Oranga Tamariki - Ministry for Children"/>
    <s v="00L-RBH-F8H"/>
    <s v="INV0011816"/>
    <s v="Matthew Andrew Bridgman"/>
    <d v="2025-11-26T00:00:00"/>
    <d v="2025-11-03T00:00:00"/>
    <x v="29"/>
    <s v="Domestic"/>
    <s v="Domestic"/>
    <x v="0"/>
    <x v="0"/>
    <x v="0"/>
    <s v="WLG"/>
    <s v="Orbit World Travel Wellington"/>
    <m/>
    <m/>
    <d v="2025-11-04T00:00:00"/>
    <n v="0"/>
    <n v="0"/>
    <x v="0"/>
    <n v="6.55"/>
    <n v="0.98"/>
    <n v="7.53"/>
    <s v="Stephanie Short"/>
    <s v="Elke Schaefer"/>
    <s v="Cost Centre"/>
    <n v="700000"/>
    <s v="Chief Executive"/>
    <m/>
    <m/>
    <m/>
    <s v="Entity"/>
    <s v="STAFF"/>
    <m/>
    <m/>
    <m/>
    <m/>
    <m/>
    <m/>
    <m/>
    <m/>
    <m/>
    <m/>
    <m/>
    <n v="1"/>
    <x v="13"/>
    <s v="STAFF"/>
    <m/>
    <m/>
    <m/>
    <m/>
    <s v="Cutover"/>
  </r>
  <r>
    <s v="Oranga Tamariki - Ministry for Children"/>
    <s v="00L-RBH-F8H"/>
    <s v="INV0011816"/>
    <s v="Matthew Andrew Bridgman"/>
    <d v="2025-11-26T00:00:00"/>
    <d v="2025-11-03T00:00:00"/>
    <x v="28"/>
    <s v="Domestic"/>
    <s v="Domestic"/>
    <x v="1"/>
    <x v="2"/>
    <x v="5"/>
    <s v="WLG"/>
    <s v="Air New Zealand"/>
    <n v="5064512282"/>
    <m/>
    <d v="2025-11-09T00:00:00"/>
    <n v="0"/>
    <n v="0"/>
    <x v="23"/>
    <n v="680.33"/>
    <n v="102.05"/>
    <n v="782.38"/>
    <s v="Stephanie Short"/>
    <s v="Elke Schaefer"/>
    <s v="Cost Centre"/>
    <n v="700000"/>
    <s v="Chief Executive"/>
    <m/>
    <m/>
    <m/>
    <s v="Entity"/>
    <s v="STAFF"/>
    <m/>
    <m/>
    <m/>
    <m/>
    <m/>
    <m/>
    <m/>
    <m/>
    <m/>
    <m/>
    <m/>
    <n v="1"/>
    <x v="13"/>
    <s v="STAFF"/>
    <m/>
    <m/>
    <m/>
    <m/>
    <s v="Cutover"/>
  </r>
  <r>
    <s v="Oranga Tamariki - Ministry for Children"/>
    <s v="00L-RBH-F8H"/>
    <s v="INV0011816"/>
    <s v="Matthew Andrew Bridgman"/>
    <d v="2025-11-26T00:00:00"/>
    <d v="2025-11-03T00:00:00"/>
    <x v="28"/>
    <s v="Domestic"/>
    <s v="Domestic"/>
    <x v="1"/>
    <x v="2"/>
    <x v="5"/>
    <s v="WLG"/>
    <s v="Air New Zealand"/>
    <n v="5064543674"/>
    <m/>
    <d v="2025-11-09T00:00:00"/>
    <n v="0"/>
    <n v="0"/>
    <x v="24"/>
    <n v="108.53"/>
    <n v="16.28"/>
    <n v="124.81"/>
    <s v="Stephanie Short"/>
    <s v="Elke Schaefer"/>
    <s v="Cost Centre"/>
    <n v="700000"/>
    <s v="Chief Executive"/>
    <m/>
    <m/>
    <m/>
    <s v="Entity"/>
    <s v="STAFF"/>
    <m/>
    <m/>
    <m/>
    <m/>
    <m/>
    <m/>
    <m/>
    <m/>
    <m/>
    <m/>
    <m/>
    <n v="1"/>
    <x v="13"/>
    <s v="STAFF"/>
    <m/>
    <m/>
    <m/>
    <m/>
    <s v="Cutover"/>
  </r>
  <r>
    <s v="Oranga Tamariki - Ministry for Children"/>
    <s v="00L-RBH-F8H"/>
    <s v="INV0011816"/>
    <s v="Matthew Andrew Bridgman"/>
    <d v="2025-11-26T00:00:00"/>
    <d v="2025-11-03T00:00:00"/>
    <x v="28"/>
    <s v="Domestic"/>
    <s v="Domestic"/>
    <x v="2"/>
    <x v="4"/>
    <x v="5"/>
    <s v="WLG"/>
    <s v="Hotel Grand Chancellor (Orbit Direct)"/>
    <n v="302255433"/>
    <s v="Breakfast"/>
    <d v="2025-11-09T00:00:00"/>
    <n v="0"/>
    <n v="2"/>
    <x v="21"/>
    <n v="21.74"/>
    <n v="3.26"/>
    <n v="25"/>
    <s v="Stephanie Short"/>
    <s v="Elke Schaefer"/>
    <s v="Cost Centre"/>
    <n v="700000"/>
    <s v="Chief Executive"/>
    <m/>
    <m/>
    <m/>
    <s v="Entity"/>
    <s v="STAFF"/>
    <m/>
    <m/>
    <m/>
    <m/>
    <m/>
    <m/>
    <m/>
    <m/>
    <m/>
    <m/>
    <m/>
    <n v="1"/>
    <x v="13"/>
    <s v="STAFF"/>
    <m/>
    <m/>
    <m/>
    <m/>
    <s v="Cutover"/>
  </r>
  <r>
    <s v="Oranga Tamariki - Ministry for Children"/>
    <s v="00L-RBH-F8H"/>
    <s v="INV0011816"/>
    <s v="Matthew Andrew Bridgman"/>
    <d v="2025-11-26T00:00:00"/>
    <d v="2025-11-03T00:00:00"/>
    <x v="30"/>
    <s v="Domestic"/>
    <s v="Domestic"/>
    <x v="0"/>
    <x v="0"/>
    <x v="0"/>
    <s v="WLG"/>
    <s v="Orbit World Travel Wellington"/>
    <m/>
    <m/>
    <d v="2025-11-08T00:00:00"/>
    <n v="0"/>
    <n v="0"/>
    <x v="5"/>
    <n v="11.2"/>
    <n v="1.68"/>
    <n v="12.88"/>
    <s v="Stephanie Short"/>
    <s v="Elke Schaefer"/>
    <s v="Cost Centre"/>
    <n v="700000"/>
    <s v="Chief Executive"/>
    <m/>
    <m/>
    <m/>
    <s v="Entity"/>
    <s v="STAFF"/>
    <m/>
    <m/>
    <m/>
    <m/>
    <m/>
    <m/>
    <m/>
    <m/>
    <m/>
    <m/>
    <m/>
    <n v="1"/>
    <x v="13"/>
    <s v="STAFF"/>
    <m/>
    <m/>
    <m/>
    <m/>
    <s v="Cutover"/>
  </r>
  <r>
    <s v="Oranga Tamariki - Ministry for Children"/>
    <s v="00L-RBH-F8H"/>
    <s v="INV0011816"/>
    <s v="Matthew Andrew Bridgman"/>
    <d v="2025-11-26T00:00:00"/>
    <d v="2025-11-03T00:00:00"/>
    <x v="28"/>
    <s v="Domestic"/>
    <s v="Domestic"/>
    <x v="0"/>
    <x v="0"/>
    <x v="0"/>
    <s v="WLG"/>
    <s v="Orbit World Travel Wellington"/>
    <m/>
    <m/>
    <d v="2025-11-09T00:00:00"/>
    <n v="0"/>
    <n v="0"/>
    <x v="15"/>
    <n v="8.16"/>
    <n v="1.22"/>
    <n v="9.3800000000000008"/>
    <s v="Stephanie Short"/>
    <s v="Elke Schaefer"/>
    <s v="Cost Centre"/>
    <n v="700000"/>
    <s v="Chief Executive"/>
    <m/>
    <m/>
    <m/>
    <s v="Entity"/>
    <s v="STAFF"/>
    <m/>
    <m/>
    <m/>
    <m/>
    <m/>
    <m/>
    <m/>
    <m/>
    <m/>
    <m/>
    <m/>
    <n v="1"/>
    <x v="13"/>
    <s v="STAFF"/>
    <m/>
    <m/>
    <m/>
    <m/>
    <s v="Cutover"/>
  </r>
  <r>
    <s v="Oranga Tamariki - Ministry for Children"/>
    <s v="00L-RBH-F8H"/>
    <s v="INV0011816"/>
    <s v="Matthew Andrew Bridgman"/>
    <d v="2025-11-26T00:00:00"/>
    <d v="2025-11-03T00:00:00"/>
    <x v="28"/>
    <s v="Domestic"/>
    <s v="Domestic"/>
    <x v="0"/>
    <x v="0"/>
    <x v="0"/>
    <s v="WLG"/>
    <s v="Orbit World Travel Wellington"/>
    <m/>
    <m/>
    <d v="2025-11-09T00:00:00"/>
    <n v="0"/>
    <n v="0"/>
    <x v="11"/>
    <n v="0.55999999999999905"/>
    <n v="0.08"/>
    <n v="0.63999999999999901"/>
    <s v="Stephanie Short"/>
    <s v="Elke Schaefer"/>
    <s v="Cost Centre"/>
    <n v="700000"/>
    <s v="Chief Executive"/>
    <m/>
    <m/>
    <m/>
    <s v="Entity"/>
    <s v="STAFF"/>
    <m/>
    <m/>
    <m/>
    <m/>
    <m/>
    <m/>
    <m/>
    <m/>
    <m/>
    <m/>
    <m/>
    <n v="1"/>
    <x v="13"/>
    <s v="STAFF"/>
    <m/>
    <m/>
    <m/>
    <m/>
    <s v="Cutover"/>
  </r>
  <r>
    <s v="Oranga Tamariki - Ministry for Children"/>
    <s v="00L-RBH-F8H"/>
    <s v="INV0012332"/>
    <s v="Matthew Andrew Bridgman"/>
    <d v="2025-12-29T00:00:00"/>
    <d v="2025-11-03T00:00:00"/>
    <x v="28"/>
    <s v="Domestic"/>
    <s v="Domestic"/>
    <x v="0"/>
    <x v="0"/>
    <x v="0"/>
    <s v="WLG"/>
    <s v="Orbit World Travel Wellington"/>
    <m/>
    <m/>
    <d v="2025-11-09T00:00:00"/>
    <n v="0"/>
    <n v="0"/>
    <x v="11"/>
    <n v="0.55999999999999905"/>
    <n v="0.08"/>
    <n v="0.63999999999999901"/>
    <s v="Stephanie Short"/>
    <s v="Elke Schaefer"/>
    <s v="Cost Centre"/>
    <n v="700000"/>
    <s v="Chief Executive"/>
    <m/>
    <m/>
    <m/>
    <s v="Entity"/>
    <s v="STAFF"/>
    <m/>
    <m/>
    <m/>
    <m/>
    <m/>
    <m/>
    <m/>
    <m/>
    <m/>
    <m/>
    <m/>
    <n v="1"/>
    <x v="13"/>
    <s v="STAFF"/>
    <m/>
    <m/>
    <m/>
    <m/>
    <s v="Cutover"/>
  </r>
  <r>
    <s v="Oranga Tamariki - Ministry for Children"/>
    <s v="00L-RBF-D5Z"/>
    <s v="INV0011816"/>
    <s v="Matthew Andrew Bridgman"/>
    <d v="2025-11-26T00:00:00"/>
    <d v="2025-08-01T00:00:00"/>
    <x v="31"/>
    <s v="Domestic"/>
    <s v="Domestic"/>
    <x v="0"/>
    <x v="0"/>
    <x v="0"/>
    <s v="TUO"/>
    <s v="Orbit World Travel Wellington"/>
    <m/>
    <m/>
    <d v="2025-08-04T00:00:00"/>
    <n v="0"/>
    <n v="0"/>
    <x v="11"/>
    <n v="0.55999999999999905"/>
    <n v="0.08"/>
    <n v="0.63999999999999901"/>
    <s v="Stephanie Short"/>
    <s v="Elke Schaefer"/>
    <s v="Cost Centre"/>
    <n v="700000"/>
    <s v="Chief Executive"/>
    <m/>
    <m/>
    <m/>
    <s v="Entity"/>
    <s v="STAFF"/>
    <m/>
    <m/>
    <m/>
    <m/>
    <m/>
    <m/>
    <m/>
    <m/>
    <m/>
    <m/>
    <m/>
    <n v="1"/>
    <x v="0"/>
    <s v="STAFF"/>
    <m/>
    <m/>
    <m/>
    <m/>
    <s v="Cutover"/>
  </r>
  <r>
    <s v="Oranga Tamariki - Ministry for Children"/>
    <s v="00L-RBF-D5Z"/>
    <s v="INV0010459"/>
    <s v="Matthew Andrew Bridgman"/>
    <d v="2025-08-27T00:00:00"/>
    <d v="2025-08-01T00:00:00"/>
    <x v="32"/>
    <s v="Domestic"/>
    <s v="Domestic"/>
    <x v="2"/>
    <x v="6"/>
    <x v="4"/>
    <s v="TUO"/>
    <s v="JetPark Rotorua"/>
    <n v="999091028"/>
    <m/>
    <d v="2025-08-06T00:00:00"/>
    <n v="0"/>
    <n v="1"/>
    <x v="3"/>
    <n v="146.95999999999901"/>
    <n v="22.04"/>
    <n v="168.99999999999901"/>
    <s v="Stephanie Short"/>
    <s v="Elke Schaefer"/>
    <s v="Cost Centre"/>
    <n v="700000"/>
    <s v="Chief Executive"/>
    <m/>
    <m/>
    <m/>
    <s v="Entity"/>
    <s v="STAFF"/>
    <m/>
    <m/>
    <m/>
    <m/>
    <m/>
    <m/>
    <m/>
    <m/>
    <m/>
    <m/>
    <m/>
    <n v="1"/>
    <x v="0"/>
    <s v="STAFF"/>
    <m/>
    <m/>
    <m/>
    <m/>
    <s v="Cutover"/>
  </r>
  <r>
    <s v="Oranga Tamariki - Ministry for Children"/>
    <s v="00L-RBF-D5Z"/>
    <s v="INV0010459"/>
    <s v="Matthew Andrew Bridgman"/>
    <d v="2025-08-27T00:00:00"/>
    <d v="2025-08-01T00:00:00"/>
    <x v="32"/>
    <s v="Domestic"/>
    <s v="Domestic"/>
    <x v="0"/>
    <x v="0"/>
    <x v="0"/>
    <s v="TUO"/>
    <s v="Orbit World Travel Wellington"/>
    <m/>
    <m/>
    <d v="2025-08-06T00:00:00"/>
    <n v="0"/>
    <n v="0"/>
    <x v="11"/>
    <n v="0.55999999999999905"/>
    <n v="0.08"/>
    <n v="0.63999999999999901"/>
    <s v="Stephanie Short"/>
    <s v="Elke Schaefer"/>
    <s v="Cost Centre"/>
    <n v="700000"/>
    <s v="Chief Executive"/>
    <m/>
    <m/>
    <m/>
    <s v="Entity"/>
    <s v="STAFF"/>
    <m/>
    <m/>
    <m/>
    <m/>
    <m/>
    <m/>
    <m/>
    <m/>
    <m/>
    <m/>
    <m/>
    <n v="1"/>
    <x v="0"/>
    <s v="STAFF"/>
    <m/>
    <m/>
    <m/>
    <m/>
    <s v="Cutover"/>
  </r>
  <r>
    <s v="Oranga Tamariki - Ministry for Children"/>
    <s v="00L-RBF-D5Z"/>
    <s v="INV0011816"/>
    <s v="Matthew Andrew Bridgman"/>
    <d v="2025-11-26T00:00:00"/>
    <d v="2025-08-01T00:00:00"/>
    <x v="31"/>
    <s v="Domestic"/>
    <s v="Domestic"/>
    <x v="2"/>
    <x v="7"/>
    <x v="7"/>
    <s v="TUO"/>
    <s v="Millennium Hotel &amp; Resort Manuels"/>
    <s v="49A6RZKDE"/>
    <s v="Beverage"/>
    <d v="2025-08-04T00:00:00"/>
    <n v="0"/>
    <n v="2"/>
    <x v="25"/>
    <n v="5.22"/>
    <n v="0.78"/>
    <n v="6"/>
    <s v="Stephanie Short"/>
    <s v="Elke Schaefer"/>
    <s v="Cost Centre"/>
    <n v="700000"/>
    <s v="Chief Executive"/>
    <m/>
    <m/>
    <m/>
    <s v="Entity"/>
    <s v="STAFF"/>
    <m/>
    <m/>
    <m/>
    <m/>
    <m/>
    <m/>
    <m/>
    <m/>
    <m/>
    <m/>
    <m/>
    <n v="1"/>
    <x v="0"/>
    <s v="STAFF"/>
    <m/>
    <m/>
    <m/>
    <m/>
    <s v="Cutover"/>
  </r>
  <r>
    <s v="Oranga Tamariki - Ministry for Children"/>
    <s v="00L-RBF-D5Z"/>
    <s v="INV0011816"/>
    <s v="Matthew Andrew Bridgman"/>
    <d v="2025-11-26T00:00:00"/>
    <d v="2025-08-01T00:00:00"/>
    <x v="31"/>
    <s v="Domestic"/>
    <s v="Domestic"/>
    <x v="2"/>
    <x v="7"/>
    <x v="7"/>
    <s v="TUO"/>
    <s v="Millennium Hotel &amp; Resort Manuels"/>
    <s v="49A6RZKDE"/>
    <s v="Breakfast"/>
    <d v="2025-08-04T00:00:00"/>
    <n v="0"/>
    <n v="2"/>
    <x v="21"/>
    <n v="21.74"/>
    <n v="3.26"/>
    <n v="25"/>
    <s v="Stephanie Short"/>
    <s v="Elke Schaefer"/>
    <s v="Cost Centre"/>
    <n v="700000"/>
    <s v="Chief Executive"/>
    <m/>
    <m/>
    <m/>
    <s v="Entity"/>
    <s v="STAFF"/>
    <m/>
    <m/>
    <m/>
    <m/>
    <m/>
    <m/>
    <m/>
    <m/>
    <m/>
    <m/>
    <m/>
    <n v="1"/>
    <x v="0"/>
    <s v="STAFF"/>
    <m/>
    <m/>
    <m/>
    <m/>
    <s v="Cutover"/>
  </r>
  <r>
    <s v="Oranga Tamariki - Ministry for Children"/>
    <s v="00L-RBF-D5Z"/>
    <s v="INV0010459"/>
    <s v="Matthew Andrew Bridgman"/>
    <d v="2025-08-27T00:00:00"/>
    <d v="2025-08-01T00:00:00"/>
    <x v="33"/>
    <s v="Domestic"/>
    <s v="Domestic"/>
    <x v="0"/>
    <x v="0"/>
    <x v="0"/>
    <s v="TUO"/>
    <s v="Orbit World Travel Wellington"/>
    <m/>
    <m/>
    <d v="2025-08-02T00:00:00"/>
    <n v="0"/>
    <n v="0"/>
    <x v="26"/>
    <n v="6.55"/>
    <n v="0.98"/>
    <n v="7.53"/>
    <s v="Stephanie Short"/>
    <s v="Elke Schaefer"/>
    <s v="Cost Centre"/>
    <n v="700000"/>
    <s v="Chief Executive"/>
    <m/>
    <m/>
    <m/>
    <s v="Entity"/>
    <s v="STAFF"/>
    <m/>
    <m/>
    <m/>
    <m/>
    <m/>
    <m/>
    <m/>
    <m/>
    <m/>
    <m/>
    <m/>
    <n v="1"/>
    <x v="0"/>
    <s v="STAFF"/>
    <m/>
    <m/>
    <m/>
    <m/>
    <s v="Cutover"/>
  </r>
  <r>
    <s v="Oranga Tamariki - Ministry for Children"/>
    <s v="00L-RBF-D5Z"/>
    <s v="INV0011816"/>
    <s v="Matthew Andrew Bridgman"/>
    <d v="2025-11-26T00:00:00"/>
    <d v="2025-08-01T00:00:00"/>
    <x v="31"/>
    <s v="Domestic"/>
    <s v="Domestic"/>
    <x v="2"/>
    <x v="7"/>
    <x v="7"/>
    <s v="TUO"/>
    <s v="Millennium Hotel &amp; Resort Manuels"/>
    <s v="49A6RZKDE"/>
    <m/>
    <d v="2025-08-04T00:00:00"/>
    <n v="0"/>
    <n v="2"/>
    <x v="3"/>
    <n v="320"/>
    <n v="48"/>
    <n v="368"/>
    <s v="Stephanie Short"/>
    <s v="Elke Schaefer"/>
    <s v="Cost Centre"/>
    <n v="700000"/>
    <s v="Chief Executive"/>
    <m/>
    <m/>
    <m/>
    <s v="Entity"/>
    <s v="STAFF"/>
    <m/>
    <m/>
    <m/>
    <m/>
    <m/>
    <m/>
    <m/>
    <m/>
    <m/>
    <m/>
    <m/>
    <n v="1"/>
    <x v="0"/>
    <s v="STAFF"/>
    <m/>
    <m/>
    <m/>
    <m/>
    <s v="Cutover"/>
  </r>
  <r>
    <s v="Oranga Tamariki - Ministry for Children"/>
    <s v="00L-RBF-D5Z"/>
    <s v="INV0011816"/>
    <s v="Matthew Andrew Bridgman"/>
    <d v="2025-11-26T00:00:00"/>
    <d v="2025-08-01T00:00:00"/>
    <x v="31"/>
    <s v="Domestic"/>
    <s v="Domestic"/>
    <x v="0"/>
    <x v="0"/>
    <x v="0"/>
    <s v="TUO"/>
    <s v="Orbit World Travel Wellington"/>
    <m/>
    <m/>
    <d v="2025-08-04T00:00:00"/>
    <n v="0"/>
    <n v="0"/>
    <x v="11"/>
    <n v="0.55999999999999905"/>
    <n v="0.08"/>
    <n v="0.63999999999999901"/>
    <s v="Stephanie Short"/>
    <s v="Elke Schaefer"/>
    <s v="Cost Centre"/>
    <n v="700000"/>
    <s v="Chief Executive"/>
    <m/>
    <m/>
    <m/>
    <s v="Entity"/>
    <s v="STAFF"/>
    <m/>
    <m/>
    <m/>
    <m/>
    <m/>
    <m/>
    <m/>
    <m/>
    <m/>
    <m/>
    <m/>
    <n v="1"/>
    <x v="0"/>
    <s v="STAFF"/>
    <m/>
    <m/>
    <m/>
    <m/>
    <s v="Cutover"/>
  </r>
  <r>
    <s v="Oranga Tamariki - Ministry for Children"/>
    <s v="00L-RBF-D5Z"/>
    <s v="INV0011816"/>
    <s v="Matthew Andrew Bridgman"/>
    <d v="2025-11-26T00:00:00"/>
    <d v="2025-08-01T00:00:00"/>
    <x v="31"/>
    <s v="Domestic"/>
    <s v="Domestic"/>
    <x v="0"/>
    <x v="0"/>
    <x v="0"/>
    <s v="TUO"/>
    <s v="Orbit World Travel Wellington"/>
    <m/>
    <m/>
    <d v="2025-08-04T00:00:00"/>
    <n v="0"/>
    <n v="0"/>
    <x v="11"/>
    <n v="0.55999999999999905"/>
    <n v="0.08"/>
    <n v="0.63999999999999901"/>
    <s v="Stephanie Short"/>
    <s v="Elke Schaefer"/>
    <s v="Cost Centre"/>
    <n v="700000"/>
    <s v="Chief Executive"/>
    <m/>
    <m/>
    <m/>
    <s v="Entity"/>
    <s v="STAFF"/>
    <m/>
    <m/>
    <m/>
    <m/>
    <m/>
    <m/>
    <m/>
    <m/>
    <m/>
    <m/>
    <m/>
    <n v="1"/>
    <x v="0"/>
    <s v="STAFF"/>
    <m/>
    <m/>
    <m/>
    <m/>
    <s v="Cutover"/>
  </r>
  <r>
    <s v="Oranga Tamariki - Ministry for Children"/>
    <s v="00L-RBF-D5Z"/>
    <s v="INV0010459"/>
    <s v="Matthew Andrew Bridgman"/>
    <d v="2025-08-27T00:00:00"/>
    <d v="2025-08-01T00:00:00"/>
    <x v="32"/>
    <s v="Domestic"/>
    <s v="Domestic"/>
    <x v="2"/>
    <x v="6"/>
    <x v="4"/>
    <s v="TUO"/>
    <s v="JetPark Rotorua"/>
    <n v="999091028"/>
    <s v="Breakfast"/>
    <d v="2025-08-06T00:00:00"/>
    <n v="0"/>
    <n v="1"/>
    <x v="21"/>
    <n v="9.57"/>
    <n v="1.44"/>
    <n v="11.01"/>
    <s v="Stephanie Short"/>
    <s v="Elke Schaefer"/>
    <s v="Cost Centre"/>
    <n v="700000"/>
    <s v="Chief Executive"/>
    <m/>
    <m/>
    <m/>
    <s v="Entity"/>
    <s v="STAFF"/>
    <m/>
    <m/>
    <m/>
    <m/>
    <m/>
    <m/>
    <m/>
    <m/>
    <m/>
    <m/>
    <m/>
    <n v="1"/>
    <x v="0"/>
    <s v="STAFF"/>
    <m/>
    <m/>
    <m/>
    <m/>
    <s v="Cutover"/>
  </r>
  <r>
    <s v="Oranga Tamariki - Ministry for Children"/>
    <s v="00L-RBF-D5Z"/>
    <s v="INV0011816"/>
    <s v="Matthew Andrew Bridgman"/>
    <d v="2025-11-26T00:00:00"/>
    <d v="2025-08-01T00:00:00"/>
    <x v="31"/>
    <s v="Domestic"/>
    <s v="Domestic"/>
    <x v="0"/>
    <x v="0"/>
    <x v="0"/>
    <s v="TUO"/>
    <s v="Orbit World Travel Wellington"/>
    <m/>
    <m/>
    <d v="2025-08-04T00:00:00"/>
    <n v="0"/>
    <n v="0"/>
    <x v="15"/>
    <n v="8.16"/>
    <n v="1.22"/>
    <n v="9.3800000000000008"/>
    <s v="Stephanie Short"/>
    <s v="Elke Schaefer"/>
    <s v="Cost Centre"/>
    <n v="700000"/>
    <s v="Chief Executive"/>
    <m/>
    <m/>
    <m/>
    <s v="Entity"/>
    <s v="STAFF"/>
    <m/>
    <m/>
    <m/>
    <m/>
    <m/>
    <m/>
    <m/>
    <m/>
    <m/>
    <m/>
    <m/>
    <n v="1"/>
    <x v="0"/>
    <s v="STAFF"/>
    <m/>
    <m/>
    <m/>
    <m/>
    <s v="Cutover"/>
  </r>
  <r>
    <s v="Oranga Tamariki - Ministry for Children"/>
    <s v="00L-RBF-D5Z"/>
    <s v="INV0010459"/>
    <s v="Matthew Andrew Bridgman"/>
    <d v="2025-08-27T00:00:00"/>
    <d v="2025-08-01T00:00:00"/>
    <x v="32"/>
    <s v="Domestic"/>
    <s v="Domestic"/>
    <x v="0"/>
    <x v="0"/>
    <x v="0"/>
    <s v="TUO"/>
    <s v="Orbit World Travel Wellington"/>
    <m/>
    <m/>
    <d v="2025-08-06T00:00:00"/>
    <n v="0"/>
    <n v="0"/>
    <x v="11"/>
    <n v="0.55999999999999905"/>
    <n v="0.08"/>
    <n v="0.63999999999999901"/>
    <s v="Stephanie Short"/>
    <s v="Elke Schaefer"/>
    <s v="Cost Centre"/>
    <n v="700000"/>
    <s v="Chief Executive"/>
    <m/>
    <m/>
    <m/>
    <s v="Entity"/>
    <s v="STAFF"/>
    <m/>
    <m/>
    <m/>
    <m/>
    <m/>
    <m/>
    <m/>
    <m/>
    <m/>
    <m/>
    <m/>
    <n v="1"/>
    <x v="0"/>
    <s v="STAFF"/>
    <m/>
    <m/>
    <m/>
    <m/>
    <s v="Cutover"/>
  </r>
  <r>
    <s v="Oranga Tamariki - Ministry for Children"/>
    <s v="00L-RBF-D5Z"/>
    <s v="INV0010459"/>
    <s v="Matthew Andrew Bridgman"/>
    <d v="2025-08-27T00:00:00"/>
    <d v="2025-08-01T00:00:00"/>
    <x v="32"/>
    <s v="Domestic"/>
    <s v="Domestic"/>
    <x v="0"/>
    <x v="0"/>
    <x v="0"/>
    <s v="TUO"/>
    <s v="Orbit World Travel Wellington"/>
    <m/>
    <m/>
    <d v="2025-08-06T00:00:00"/>
    <n v="0"/>
    <n v="0"/>
    <x v="15"/>
    <n v="8.16"/>
    <n v="1.22"/>
    <n v="9.3800000000000008"/>
    <s v="Stephanie Short"/>
    <s v="Elke Schaefer"/>
    <s v="Cost Centre"/>
    <n v="700000"/>
    <s v="Chief Executive"/>
    <m/>
    <m/>
    <m/>
    <s v="Entity"/>
    <s v="STAFF"/>
    <m/>
    <m/>
    <m/>
    <m/>
    <m/>
    <m/>
    <m/>
    <m/>
    <m/>
    <m/>
    <m/>
    <n v="1"/>
    <x v="0"/>
    <s v="STAFF"/>
    <m/>
    <m/>
    <m/>
    <m/>
    <s v="Cutover"/>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
  <r>
    <x v="0"/>
    <s v="Online Domestic Fee"/>
    <s v="Orbit Fee"/>
    <x v="0"/>
    <n v="7.53"/>
    <x v="0"/>
  </r>
  <r>
    <x v="0"/>
    <s v="Breakfast"/>
    <s v="Hotel"/>
    <x v="0"/>
    <n v="17.5"/>
    <x v="1"/>
  </r>
  <r>
    <x v="0"/>
    <s v="Charge Back Domestic Fee-Hotel"/>
    <s v="Orbit Fee"/>
    <x v="0"/>
    <n v="9.3800000000000008"/>
    <x v="1"/>
  </r>
  <r>
    <x v="0"/>
    <s v="Charge Back Domestic Line Item Fee-Hotel"/>
    <s v="Orbit Fee"/>
    <x v="0"/>
    <n v="1.279999999999998"/>
    <x v="1"/>
  </r>
  <r>
    <x v="0"/>
    <s v="Hotel"/>
    <s v="Hotel"/>
    <x v="0"/>
    <n v="180"/>
    <x v="1"/>
  </r>
  <r>
    <x v="0"/>
    <s v="TKT NO: 2988182751"/>
    <s v="Air"/>
    <x v="0"/>
    <n v="937.89"/>
    <x v="0"/>
  </r>
  <r>
    <x v="1"/>
    <s v="Amendment Domestic Fee - made from Zeno"/>
    <s v="Orbit Fee"/>
    <x v="1"/>
    <n v="2.88"/>
    <x v="0"/>
  </r>
  <r>
    <x v="2"/>
    <s v="Online Domestic Fee"/>
    <s v="Orbit Fee"/>
    <x v="2"/>
    <n v="7.53"/>
    <x v="0"/>
  </r>
  <r>
    <x v="3"/>
    <s v="Online Land Only Domestic Fee"/>
    <s v="Orbit Fee"/>
    <x v="2"/>
    <n v="7.53"/>
    <x v="0"/>
  </r>
  <r>
    <x v="4"/>
    <s v="Beverage"/>
    <s v="Hotel"/>
    <x v="2"/>
    <n v="6"/>
    <x v="1"/>
  </r>
  <r>
    <x v="4"/>
    <s v="Breakfast"/>
    <s v="Hotel"/>
    <x v="2"/>
    <n v="25"/>
    <x v="1"/>
  </r>
  <r>
    <x v="4"/>
    <s v="Charge Back Domestic Fee-Hotel"/>
    <s v="Orbit Fee"/>
    <x v="2"/>
    <n v="9.3800000000000008"/>
    <x v="1"/>
  </r>
  <r>
    <x v="4"/>
    <s v="Charge Back Domestic Line Item Fee-Hotel"/>
    <s v="Orbit Fee"/>
    <x v="2"/>
    <n v="1.919999999999997"/>
    <x v="1"/>
  </r>
  <r>
    <x v="4"/>
    <s v="Hotel"/>
    <s v="Hotel"/>
    <x v="2"/>
    <n v="368"/>
    <x v="1"/>
  </r>
  <r>
    <x v="5"/>
    <s v="Breakfast"/>
    <s v="Hotel"/>
    <x v="2"/>
    <n v="11.01"/>
    <x v="1"/>
  </r>
  <r>
    <x v="5"/>
    <s v="Charge Back Domestic Fee-Hotel"/>
    <s v="Orbit Fee"/>
    <x v="2"/>
    <n v="9.3800000000000008"/>
    <x v="1"/>
  </r>
  <r>
    <x v="5"/>
    <s v="Charge Back Domestic Line Item Fee-Hotel"/>
    <s v="Orbit Fee"/>
    <x v="2"/>
    <n v="1.279999999999998"/>
    <x v="1"/>
  </r>
  <r>
    <x v="5"/>
    <s v="Hotel"/>
    <s v="Hotel"/>
    <x v="2"/>
    <n v="168.99999999999901"/>
    <x v="1"/>
  </r>
  <r>
    <x v="6"/>
    <s v="TKT NO: 2988258715"/>
    <s v="Air"/>
    <x v="2"/>
    <n v="357.11"/>
    <x v="0"/>
  </r>
  <r>
    <x v="7"/>
    <s v="Online Domestic Fee"/>
    <s v="Orbit Fee"/>
    <x v="3"/>
    <n v="7.53"/>
    <x v="0"/>
  </r>
  <r>
    <x v="8"/>
    <s v="Online Domestic Fee"/>
    <s v="Orbit Fee"/>
    <x v="4"/>
    <n v="7.53"/>
    <x v="0"/>
  </r>
  <r>
    <x v="9"/>
    <s v="Breakfast"/>
    <s v="Hotel"/>
    <x v="3"/>
    <n v="25"/>
    <x v="1"/>
  </r>
  <r>
    <x v="9"/>
    <s v="Charge Back Domestic Fee-Hotel"/>
    <s v="Orbit Fee"/>
    <x v="3"/>
    <n v="9.3800000000000008"/>
    <x v="1"/>
  </r>
  <r>
    <x v="9"/>
    <s v="Charge Back Domestic Line Item Fee-Hotel"/>
    <s v="Orbit Fee"/>
    <x v="3"/>
    <n v="1.279999999999998"/>
    <x v="1"/>
  </r>
  <r>
    <x v="9"/>
    <s v="Hotel"/>
    <s v="Hotel"/>
    <x v="3"/>
    <n v="175"/>
    <x v="1"/>
  </r>
  <r>
    <x v="9"/>
    <s v="TKT NO: 2988335494"/>
    <s v="Air"/>
    <x v="3"/>
    <n v="732.47"/>
    <x v="0"/>
  </r>
  <r>
    <x v="10"/>
    <s v="Online Domestic Fee"/>
    <s v="Orbit Fee"/>
    <x v="5"/>
    <n v="7.53"/>
    <x v="0"/>
  </r>
  <r>
    <x v="11"/>
    <s v="Hotel"/>
    <s v="Hotel"/>
    <x v="5"/>
    <n v="149"/>
    <x v="1"/>
  </r>
  <r>
    <x v="11"/>
    <s v="TKT NO: 2988439349"/>
    <s v="Air"/>
    <x v="5"/>
    <n v="739.17"/>
    <x v="0"/>
  </r>
  <r>
    <x v="12"/>
    <s v="Amendment Domestic Fee - made by Consultant"/>
    <s v="Orbit Fee"/>
    <x v="4"/>
    <n v="12.88"/>
    <x v="0"/>
  </r>
  <r>
    <x v="13"/>
    <s v="TKT NO: 2988413340"/>
    <s v="Air"/>
    <x v="4"/>
    <n v="983.02"/>
    <x v="0"/>
  </r>
  <r>
    <x v="14"/>
    <s v="Cancellation Fee - Domestic"/>
    <s v="Orbit Fee"/>
    <x v="4"/>
    <n v="12.88"/>
    <x v="0"/>
  </r>
  <r>
    <x v="15"/>
    <s v="TKT NO: 2988462623"/>
    <s v="Air"/>
    <x v="4"/>
    <n v="-776.61999999999898"/>
    <x v="0"/>
  </r>
  <r>
    <x v="16"/>
    <s v="Online Domestic Fee"/>
    <s v="Orbit Fee"/>
    <x v="6"/>
    <n v="7.53"/>
    <x v="0"/>
  </r>
  <r>
    <x v="17"/>
    <s v="Amendment Domestic Fee - made by Consultant"/>
    <s v="Orbit Fee"/>
    <x v="6"/>
    <n v="12.88"/>
    <x v="0"/>
  </r>
  <r>
    <x v="18"/>
    <s v="Breakfast"/>
    <s v="Hotel"/>
    <x v="6"/>
    <n v="25"/>
    <x v="1"/>
  </r>
  <r>
    <x v="18"/>
    <s v="Charge Back Domestic Fee-Hotel"/>
    <s v="Orbit Fee"/>
    <x v="6"/>
    <n v="18.760000000000002"/>
    <x v="1"/>
  </r>
  <r>
    <x v="18"/>
    <s v="Charge Back Domestic Line Item Fee-Hotel"/>
    <s v="Orbit Fee"/>
    <x v="6"/>
    <n v="1.279999999999998"/>
    <x v="1"/>
  </r>
  <r>
    <x v="18"/>
    <s v="Hotel"/>
    <s v="Hotel"/>
    <x v="6"/>
    <n v="390"/>
    <x v="1"/>
  </r>
  <r>
    <x v="18"/>
    <s v="TKT NO: 5064512282"/>
    <s v="Air"/>
    <x v="6"/>
    <n v="782.38"/>
    <x v="0"/>
  </r>
  <r>
    <x v="18"/>
    <s v="TKT NO: 5064543674"/>
    <s v="Air"/>
    <x v="6"/>
    <n v="124.81"/>
    <x v="0"/>
  </r>
  <r>
    <x v="19"/>
    <s v="Online Domestic Fee"/>
    <s v="Orbit Fee"/>
    <x v="7"/>
    <n v="7.53"/>
    <x v="0"/>
  </r>
  <r>
    <x v="20"/>
    <s v="Amendment Domestic Fee - made by Consultant"/>
    <s v="Orbit Fee"/>
    <x v="7"/>
    <n v="12.88"/>
    <x v="0"/>
  </r>
  <r>
    <x v="20"/>
    <s v="TKT NO: 5064631560"/>
    <s v="Air"/>
    <x v="7"/>
    <n v="946.54"/>
    <x v="0"/>
  </r>
  <r>
    <x v="21"/>
    <s v="Online Domestic Fee"/>
    <s v="Orbit Fee"/>
    <x v="8"/>
    <n v="7.53"/>
    <x v="0"/>
  </r>
  <r>
    <x v="22"/>
    <s v="Cancellation Fee - Domestic"/>
    <s v="Orbit Fee"/>
    <x v="8"/>
    <n v="12.88"/>
    <x v="0"/>
  </r>
  <r>
    <x v="22"/>
    <s v="TKT NO: 5064745513"/>
    <s v="Air"/>
    <x v="8"/>
    <n v="0"/>
    <x v="0"/>
  </r>
  <r>
    <x v="23"/>
    <s v="Online Domestic Fee"/>
    <s v="Orbit Fee"/>
    <x v="9"/>
    <n v="7.53"/>
    <x v="0"/>
  </r>
  <r>
    <x v="24"/>
    <s v="Online Domestic Fee"/>
    <s v="Orbit Fee"/>
    <x v="10"/>
    <n v="7.53"/>
    <x v="0"/>
  </r>
  <r>
    <x v="24"/>
    <s v="Online Domestic Fee"/>
    <s v="Orbit Fee"/>
    <x v="11"/>
    <n v="7.53"/>
    <x v="0"/>
  </r>
  <r>
    <x v="24"/>
    <s v="Online Domestic Fee"/>
    <s v="Orbit Fee"/>
    <x v="12"/>
    <n v="7.53"/>
    <x v="0"/>
  </r>
  <r>
    <x v="25"/>
    <s v="Cancellation Fee - Domestic"/>
    <s v="Orbit Fee"/>
    <x v="11"/>
    <n v="12.88"/>
    <x v="0"/>
  </r>
  <r>
    <x v="26"/>
    <s v="Amendment Domestic Fee - made by Consultant"/>
    <s v="Orbit Fee"/>
    <x v="9"/>
    <n v="12.88"/>
    <x v="0"/>
  </r>
  <r>
    <x v="26"/>
    <s v="Online Domestic Fee"/>
    <s v="Orbit Fee"/>
    <x v="13"/>
    <n v="7.53"/>
    <x v="0"/>
  </r>
  <r>
    <x v="27"/>
    <s v="TKT NO: 6027246156"/>
    <s v="Air"/>
    <x v="9"/>
    <n v="799.66"/>
    <x v="0"/>
  </r>
  <r>
    <x v="27"/>
    <s v="TKT NO: 6027277442"/>
    <s v="Air"/>
    <x v="9"/>
    <n v="34.57"/>
    <x v="0"/>
  </r>
  <r>
    <x v="28"/>
    <s v="Amendment Domestic Fee - made by Consultant"/>
    <s v="Orbit Fee"/>
    <x v="9"/>
    <n v="12.88"/>
    <x v="0"/>
  </r>
  <r>
    <x v="29"/>
    <s v="Charge Back Domestic Fee-Hotel"/>
    <s v="Orbit Fee"/>
    <x v="12"/>
    <n v="9.3800000000000008"/>
    <x v="1"/>
  </r>
  <r>
    <x v="29"/>
    <s v="Charge Back Domestic Line Item Fee-Hotel"/>
    <s v="Orbit Fee"/>
    <x v="12"/>
    <n v="0.63999999999999901"/>
    <x v="1"/>
  </r>
  <r>
    <x v="29"/>
    <s v="Hotel"/>
    <s v="Hotel"/>
    <x v="12"/>
    <n v="203"/>
    <x v="1"/>
  </r>
  <r>
    <x v="29"/>
    <s v="TKT NO: 6027265040"/>
    <s v="Air"/>
    <x v="12"/>
    <n v="1120.3"/>
    <x v="0"/>
  </r>
  <r>
    <x v="30"/>
    <s v="Amendment Domestic Fee - made by Consultant"/>
    <s v="Orbit Fee"/>
    <x v="10"/>
    <n v="12.88"/>
    <x v="0"/>
  </r>
  <r>
    <x v="30"/>
    <s v="Amendment Domestic Fee - made by Consultant"/>
    <s v="Orbit Fee"/>
    <x v="13"/>
    <n v="12.88"/>
    <x v="0"/>
  </r>
  <r>
    <x v="31"/>
    <s v="TKT NO: 6027265066"/>
    <s v="Air"/>
    <x v="10"/>
    <n v="1099.1600000000001"/>
    <x v="0"/>
  </r>
  <r>
    <x v="31"/>
    <s v="TKT NO: 6027345601"/>
    <s v="Air"/>
    <x v="10"/>
    <n v="174.72"/>
    <x v="0"/>
  </r>
  <r>
    <x v="32"/>
    <s v="TKT NO: 6027275027"/>
    <s v="Air"/>
    <x v="13"/>
    <n v="567.33999999999901"/>
    <x v="0"/>
  </r>
  <r>
    <x v="32"/>
    <s v="TKT NO: 6027345535"/>
    <s v="Air"/>
    <x v="13"/>
    <n v="2.88"/>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205707F-6EEB-4406-9FF3-512456C01299}" name="PivotTable1" cacheId="214"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F83" firstHeaderRow="1" firstDataRow="1" firstDataCol="5"/>
  <pivotFields count="55">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axis="axisRow" compact="0" numFmtId="14" outline="0" showAll="0">
      <items count="35">
        <item x="24"/>
        <item x="25"/>
        <item x="4"/>
        <item x="0"/>
        <item x="33"/>
        <item x="31"/>
        <item x="32"/>
        <item x="1"/>
        <item x="27"/>
        <item x="9"/>
        <item x="26"/>
        <item x="3"/>
        <item x="2"/>
        <item x="8"/>
        <item x="10"/>
        <item x="11"/>
        <item x="12"/>
        <item x="29"/>
        <item x="30"/>
        <item x="28"/>
        <item x="17"/>
        <item x="18"/>
        <item x="22"/>
        <item x="23"/>
        <item x="21"/>
        <item x="13"/>
        <item x="14"/>
        <item x="6"/>
        <item x="20"/>
        <item x="19"/>
        <item x="15"/>
        <item x="5"/>
        <item x="16"/>
        <item x="7"/>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3">
        <item x="1"/>
        <item sd="0" x="2"/>
        <item x="0"/>
      </items>
      <extLst>
        <ext xmlns:x14="http://schemas.microsoft.com/office/spreadsheetml/2009/9/main" uri="{2946ED86-A175-432a-8AC1-64E0C546D7DE}">
          <x14:pivotField fillDownLabels="1"/>
        </ext>
      </extLst>
    </pivotField>
    <pivotField axis="axisRow" compact="0" outline="0" showAll="0" defaultSubtotal="0">
      <items count="8">
        <item x="4"/>
        <item x="3"/>
        <item x="6"/>
        <item x="1"/>
        <item x="7"/>
        <item x="2"/>
        <item x="5"/>
        <item x="0"/>
      </items>
      <extLst>
        <ext xmlns:x14="http://schemas.microsoft.com/office/spreadsheetml/2009/9/main" uri="{2946ED86-A175-432a-8AC1-64E0C546D7DE}">
          <x14:pivotField fillDownLabels="1"/>
        </ext>
      </extLst>
    </pivotField>
    <pivotField axis="axisRow" compact="0" outline="0" showAll="0">
      <items count="9">
        <item x="5"/>
        <item x="2"/>
        <item x="3"/>
        <item x="4"/>
        <item x="7"/>
        <item x="1"/>
        <item x="6"/>
        <item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14">
        <item x="1"/>
        <item sd="0" x="11"/>
        <item x="7"/>
        <item h="1" x="3"/>
        <item x="2"/>
        <item x="10"/>
        <item x="4"/>
        <item x="8"/>
        <item x="9"/>
        <item x="13"/>
        <item x="0"/>
        <item x="12"/>
        <item x="6"/>
        <item x="5"/>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items count="14">
        <item x="0"/>
        <item x="1"/>
        <item x="2"/>
        <item x="3"/>
        <item x="4"/>
        <item x="5"/>
        <item x="6"/>
        <item x="7"/>
        <item x="8"/>
        <item x="9"/>
        <item x="10"/>
        <item x="11"/>
        <item x="12"/>
        <item x="13"/>
      </items>
      <extLst>
        <ext xmlns:x14="http://schemas.microsoft.com/office/spreadsheetml/2009/9/main" uri="{2946ED86-A175-432a-8AC1-64E0C546D7DE}">
          <x14:pivotField fillDownLabels="1"/>
        </ext>
      </extLst>
    </pivotField>
    <pivotField compact="0" outline="0" showAll="0" defaultSubtotal="0">
      <items count="6">
        <item x="0"/>
        <item x="1"/>
        <item x="2"/>
        <item x="3"/>
        <item x="4"/>
        <item x="5"/>
      </items>
      <extLst>
        <ext xmlns:x14="http://schemas.microsoft.com/office/spreadsheetml/2009/9/main" uri="{2946ED86-A175-432a-8AC1-64E0C546D7DE}">
          <x14:pivotField fillDownLabels="1"/>
        </ext>
      </extLst>
    </pivotField>
    <pivotField compact="0" outline="0" showAll="0" defaultSubtotal="0">
      <items count="4">
        <item x="0"/>
        <item x="1"/>
        <item x="2"/>
        <item x="3"/>
      </items>
      <extLst>
        <ext xmlns:x14="http://schemas.microsoft.com/office/spreadsheetml/2009/9/main" uri="{2946ED86-A175-432a-8AC1-64E0C546D7DE}">
          <x14:pivotField fillDownLabels="1"/>
        </ext>
      </extLst>
    </pivotField>
  </pivotFields>
  <rowFields count="5">
    <field x="6"/>
    <field x="45"/>
    <field x="9"/>
    <field x="10"/>
    <field x="11"/>
  </rowFields>
  <rowItems count="80">
    <i>
      <x/>
      <x v="1"/>
    </i>
    <i t="default">
      <x/>
    </i>
    <i>
      <x v="1"/>
      <x v="1"/>
    </i>
    <i t="default">
      <x v="1"/>
    </i>
    <i>
      <x v="2"/>
      <x v="4"/>
      <x v="2"/>
      <x v="7"/>
      <x v="7"/>
    </i>
    <i t="default">
      <x v="2"/>
    </i>
    <i>
      <x v="3"/>
      <x v="10"/>
      <x v="2"/>
      <x v="7"/>
      <x v="7"/>
    </i>
    <i t="default">
      <x v="3"/>
    </i>
    <i>
      <x v="4"/>
      <x v="10"/>
      <x v="2"/>
      <x v="7"/>
      <x v="7"/>
    </i>
    <i t="default">
      <x v="4"/>
    </i>
    <i>
      <x v="5"/>
      <x v="10"/>
      <x v="1"/>
    </i>
    <i r="2">
      <x v="2"/>
      <x v="7"/>
      <x v="7"/>
    </i>
    <i t="default">
      <x v="5"/>
    </i>
    <i>
      <x v="6"/>
      <x v="10"/>
      <x v="1"/>
    </i>
    <i r="2">
      <x v="2"/>
      <x v="7"/>
      <x v="7"/>
    </i>
    <i t="default">
      <x v="6"/>
    </i>
    <i>
      <x v="7"/>
      <x v="10"/>
      <x/>
      <x v="3"/>
      <x v="5"/>
    </i>
    <i t="default">
      <x v="7"/>
    </i>
    <i>
      <x v="8"/>
      <x v="11"/>
      <x v="2"/>
      <x v="7"/>
      <x v="7"/>
    </i>
    <i t="default">
      <x v="8"/>
    </i>
    <i>
      <x v="9"/>
      <x v="6"/>
      <x v="2"/>
      <x v="7"/>
      <x v="7"/>
    </i>
    <i t="default">
      <x v="9"/>
    </i>
    <i>
      <x v="10"/>
      <x v="11"/>
      <x/>
      <x v="5"/>
      <x/>
    </i>
    <i r="2">
      <x v="1"/>
    </i>
    <i r="2">
      <x v="2"/>
      <x v="7"/>
      <x v="7"/>
    </i>
    <i t="default">
      <x v="10"/>
    </i>
    <i>
      <x v="11"/>
      <x/>
      <x v="2"/>
      <x v="7"/>
      <x v="7"/>
    </i>
    <i t="default">
      <x v="11"/>
    </i>
    <i>
      <x v="12"/>
      <x/>
      <x/>
      <x v="5"/>
      <x v="1"/>
    </i>
    <i r="2">
      <x v="1"/>
    </i>
    <i t="default">
      <x v="12"/>
    </i>
    <i>
      <x v="13"/>
      <x v="6"/>
      <x v="2"/>
      <x v="7"/>
      <x v="7"/>
    </i>
    <i t="default">
      <x v="13"/>
    </i>
    <i>
      <x v="14"/>
      <x v="6"/>
      <x/>
      <x v="5"/>
      <x v="3"/>
    </i>
    <i t="default">
      <x v="14"/>
    </i>
    <i>
      <x v="15"/>
      <x v="6"/>
      <x v="2"/>
      <x v="7"/>
      <x v="7"/>
    </i>
    <i t="default">
      <x v="15"/>
    </i>
    <i>
      <x v="16"/>
      <x v="6"/>
      <x/>
      <x/>
      <x v="5"/>
    </i>
    <i t="default">
      <x v="16"/>
    </i>
    <i>
      <x v="17"/>
      <x v="9"/>
      <x v="2"/>
      <x v="7"/>
      <x v="7"/>
    </i>
    <i t="default">
      <x v="17"/>
    </i>
    <i>
      <x v="18"/>
      <x v="9"/>
      <x v="2"/>
      <x v="7"/>
      <x v="7"/>
    </i>
    <i t="default">
      <x v="18"/>
    </i>
    <i>
      <x v="19"/>
      <x v="9"/>
      <x/>
      <x v="5"/>
      <x/>
    </i>
    <i r="2">
      <x v="1"/>
    </i>
    <i r="2">
      <x v="2"/>
      <x v="7"/>
      <x v="7"/>
    </i>
    <i t="default">
      <x v="19"/>
    </i>
    <i>
      <x v="20"/>
      <x v="7"/>
      <x v="2"/>
      <x v="7"/>
      <x v="7"/>
    </i>
    <i t="default">
      <x v="20"/>
    </i>
    <i>
      <x v="21"/>
      <x v="7"/>
      <x/>
      <x v="5"/>
      <x/>
    </i>
    <i r="2">
      <x v="2"/>
      <x v="7"/>
      <x v="7"/>
    </i>
    <i t="default">
      <x v="21"/>
    </i>
    <i>
      <x v="22"/>
      <x v="5"/>
      <x v="2"/>
      <x v="7"/>
      <x v="7"/>
    </i>
    <i t="default">
      <x v="22"/>
    </i>
    <i>
      <x v="23"/>
      <x v="5"/>
      <x/>
      <x v="5"/>
      <x/>
    </i>
    <i r="2">
      <x v="2"/>
      <x v="7"/>
      <x v="7"/>
    </i>
    <i t="default">
      <x v="23"/>
    </i>
    <i>
      <x v="24"/>
      <x v="8"/>
      <x v="2"/>
      <x v="7"/>
      <x v="7"/>
    </i>
    <i t="default">
      <x v="24"/>
    </i>
    <i>
      <x v="25"/>
      <x v="2"/>
      <x v="2"/>
      <x v="7"/>
      <x v="7"/>
    </i>
    <i r="1">
      <x v="12"/>
      <x v="2"/>
      <x v="7"/>
      <x v="7"/>
    </i>
    <i r="1">
      <x v="13"/>
      <x v="2"/>
      <x v="7"/>
      <x v="7"/>
    </i>
    <i t="default">
      <x v="25"/>
    </i>
    <i>
      <x v="26"/>
      <x v="12"/>
      <x v="2"/>
      <x v="7"/>
      <x v="7"/>
    </i>
    <i t="default">
      <x v="26"/>
    </i>
    <i>
      <x v="27"/>
      <x v="8"/>
      <x v="2"/>
      <x v="7"/>
      <x v="7"/>
    </i>
    <i t="default">
      <x v="27"/>
    </i>
    <i>
      <x v="28"/>
      <x v="8"/>
      <x/>
      <x v="5"/>
      <x/>
    </i>
    <i t="default">
      <x v="28"/>
    </i>
    <i>
      <x v="29"/>
      <x v="8"/>
      <x v="2"/>
      <x v="7"/>
      <x v="7"/>
    </i>
    <i t="default">
      <x v="29"/>
    </i>
    <i>
      <x v="30"/>
      <x v="13"/>
      <x/>
      <x v="5"/>
      <x v="1"/>
    </i>
    <i r="2">
      <x v="1"/>
    </i>
    <i r="2">
      <x v="2"/>
      <x v="7"/>
      <x v="7"/>
    </i>
    <i t="default">
      <x v="30"/>
    </i>
    <i>
      <x v="31"/>
      <x v="2"/>
      <x v="2"/>
      <x v="7"/>
      <x v="7"/>
    </i>
    <i t="default">
      <x v="31"/>
    </i>
    <i>
      <x v="32"/>
      <x v="2"/>
      <x/>
      <x v="5"/>
      <x/>
    </i>
    <i t="default">
      <x v="32"/>
    </i>
    <i t="grand">
      <x/>
    </i>
  </rowItems>
  <colItems count="1">
    <i/>
  </colItems>
  <dataFields count="1">
    <dataField name="Sum of amountexclgst" fld="20" baseField="0" baseItem="0"/>
  </dataFields>
  <formats count="3">
    <format dxfId="21">
      <pivotArea outline="0" fieldPosition="0">
        <references count="2">
          <reference field="6" count="1" selected="0">
            <x v="32"/>
          </reference>
          <reference field="45" count="1" selected="0" defaultSubtotal="1">
            <x v="2"/>
          </reference>
        </references>
      </pivotArea>
    </format>
    <format dxfId="22">
      <pivotArea outline="0" fieldPosition="0">
        <references count="1">
          <reference field="6" count="1" selected="0" defaultSubtotal="1">
            <x v="31"/>
          </reference>
        </references>
      </pivotArea>
    </format>
    <format dxfId="23">
      <pivotArea outline="0" fieldPosition="0">
        <references count="5">
          <reference field="6" count="1" selected="0">
            <x v="32"/>
          </reference>
          <reference field="9" count="1" selected="0">
            <x v="0"/>
          </reference>
          <reference field="10" count="1" selected="0">
            <x v="5"/>
          </reference>
          <reference field="11" count="1" selected="0">
            <x v="0"/>
          </reference>
          <reference field="45"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64AA701-A706-4D7E-8871-1375B9FD58B5}" name="PivotTable2" cacheId="214"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F101" firstHeaderRow="0" firstDataRow="1" firstDataCol="4"/>
  <pivotFields count="55">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numFmtId="14" outline="0" subtotalTop="0" showAll="0">
      <extLst>
        <ext xmlns:x14="http://schemas.microsoft.com/office/spreadsheetml/2009/9/main" uri="{2946ED86-A175-432a-8AC1-64E0C546D7DE}">
          <x14:pivotField fillDownLabels="1"/>
        </ext>
      </extLst>
    </pivotField>
    <pivotField compact="0" numFmtId="14" outline="0" subtotalTop="0" showAll="0">
      <extLst>
        <ext xmlns:x14="http://schemas.microsoft.com/office/spreadsheetml/2009/9/main" uri="{2946ED86-A175-432a-8AC1-64E0C546D7DE}">
          <x14:pivotField fillDownLabels="1"/>
        </ext>
      </extLst>
    </pivotField>
    <pivotField axis="axisRow" compact="0" numFmtId="14" outline="0" subtotalTop="0" showAll="0">
      <items count="35">
        <item x="24"/>
        <item x="25"/>
        <item x="4"/>
        <item x="0"/>
        <item sd="0" x="33"/>
        <item x="31"/>
        <item x="32"/>
        <item x="1"/>
        <item x="27"/>
        <item x="9"/>
        <item x="26"/>
        <item x="3"/>
        <item x="2"/>
        <item x="8"/>
        <item x="10"/>
        <item x="11"/>
        <item x="12"/>
        <item x="29"/>
        <item x="30"/>
        <item x="28"/>
        <item x="17"/>
        <item x="18"/>
        <item x="22"/>
        <item x="23"/>
        <item x="21"/>
        <item x="13"/>
        <item x="14"/>
        <item x="6"/>
        <item x="20"/>
        <item x="19"/>
        <item x="15"/>
        <item x="5"/>
        <item x="16"/>
        <item h="1" x="7"/>
        <item t="default"/>
      </items>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axis="axisRow" compact="0" outline="0" subtotalTop="0" showAll="0" defaultSubtotal="0">
      <items count="3">
        <item x="1"/>
        <item x="2"/>
        <item x="0"/>
      </items>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numFmtId="14"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axis="axisRow" compact="0" outline="0" subtotalTop="0" showAll="0" defaultSubtotal="0">
      <items count="27">
        <item x="5"/>
        <item x="4"/>
        <item x="25"/>
        <item x="21"/>
        <item x="9"/>
        <item x="15"/>
        <item x="11"/>
        <item x="3"/>
        <item x="0"/>
        <item x="26"/>
        <item x="20"/>
        <item x="1"/>
        <item x="22"/>
        <item x="8"/>
        <item x="2"/>
        <item x="10"/>
        <item x="23"/>
        <item x="24"/>
        <item x="16"/>
        <item x="19"/>
        <item x="18"/>
        <item x="12"/>
        <item x="14"/>
        <item x="7"/>
        <item x="17"/>
        <item x="6"/>
        <item x="13"/>
      </items>
      <extLst>
        <ext xmlns:x14="http://schemas.microsoft.com/office/spreadsheetml/2009/9/main" uri="{2946ED86-A175-432a-8AC1-64E0C546D7DE}">
          <x14:pivotField fillDownLabels="1"/>
        </ext>
      </extLst>
    </pivotField>
    <pivotField dataField="1"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dataField="1"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axis="axisRow" compact="0" outline="0" subtotalTop="0" showAll="0">
      <items count="15">
        <item x="1"/>
        <item x="11"/>
        <item x="7"/>
        <item x="3"/>
        <item x="2"/>
        <item x="10"/>
        <item x="4"/>
        <item x="8"/>
        <item x="9"/>
        <item x="13"/>
        <item x="0"/>
        <item x="12"/>
        <item x="6"/>
        <item x="5"/>
        <item t="default"/>
      </items>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compact="0" outline="0" subtotalTop="0" showAll="0">
      <items count="15">
        <item sd="0" x="0"/>
        <item sd="0" x="1"/>
        <item sd="0" x="2"/>
        <item sd="0" x="3"/>
        <item sd="0" x="4"/>
        <item sd="0" x="5"/>
        <item sd="0" x="6"/>
        <item sd="0" x="7"/>
        <item sd="0" x="8"/>
        <item sd="0" x="9"/>
        <item sd="0" x="10"/>
        <item sd="0" x="11"/>
        <item sd="0" x="12"/>
        <item sd="0" x="13"/>
        <item t="default"/>
      </items>
      <extLst>
        <ext xmlns:x14="http://schemas.microsoft.com/office/spreadsheetml/2009/9/main" uri="{2946ED86-A175-432a-8AC1-64E0C546D7DE}">
          <x14:pivotField fillDownLabels="1"/>
        </ext>
      </extLst>
    </pivotField>
    <pivotField compact="0" outline="0" subtotalTop="0" showAll="0">
      <items count="7">
        <item sd="0" x="0"/>
        <item sd="0" x="1"/>
        <item sd="0" x="2"/>
        <item sd="0" x="3"/>
        <item sd="0" x="4"/>
        <item sd="0" x="5"/>
        <item t="default"/>
      </items>
      <extLst>
        <ext xmlns:x14="http://schemas.microsoft.com/office/spreadsheetml/2009/9/main" uri="{2946ED86-A175-432a-8AC1-64E0C546D7DE}">
          <x14:pivotField fillDownLabels="1"/>
        </ext>
      </extLst>
    </pivotField>
    <pivotField compact="0" outline="0" subtotalTop="0" showAll="0">
      <items count="5">
        <item sd="0" x="0"/>
        <item sd="0" x="1"/>
        <item sd="0" x="2"/>
        <item sd="0" x="3"/>
        <item t="default"/>
      </items>
      <extLst>
        <ext xmlns:x14="http://schemas.microsoft.com/office/spreadsheetml/2009/9/main" uri="{2946ED86-A175-432a-8AC1-64E0C546D7DE}">
          <x14:pivotField fillDownLabels="1"/>
        </ext>
      </extLst>
    </pivotField>
  </pivotFields>
  <rowFields count="4">
    <field x="6"/>
    <field x="19"/>
    <field x="9"/>
    <field x="45"/>
  </rowFields>
  <rowItems count="98">
    <i>
      <x/>
      <x v="8"/>
      <x v="2"/>
      <x v="1"/>
    </i>
    <i t="default">
      <x/>
    </i>
    <i>
      <x v="1"/>
      <x v="3"/>
      <x v="1"/>
      <x v="1"/>
    </i>
    <i r="1">
      <x v="5"/>
      <x v="2"/>
      <x v="1"/>
    </i>
    <i r="1">
      <x v="6"/>
      <x v="2"/>
      <x v="1"/>
    </i>
    <i r="1">
      <x v="7"/>
      <x v="1"/>
      <x v="1"/>
    </i>
    <i r="1">
      <x v="10"/>
      <x/>
      <x v="1"/>
    </i>
    <i t="default">
      <x v="1"/>
    </i>
    <i>
      <x v="2"/>
      <x v="1"/>
      <x v="2"/>
      <x v="4"/>
    </i>
    <i t="default">
      <x v="2"/>
    </i>
    <i>
      <x v="3"/>
      <x v="8"/>
      <x v="2"/>
      <x v="10"/>
    </i>
    <i t="default">
      <x v="3"/>
    </i>
    <i>
      <x v="4"/>
    </i>
    <i>
      <x v="5"/>
      <x v="2"/>
      <x v="1"/>
      <x v="10"/>
    </i>
    <i r="1">
      <x v="3"/>
      <x v="1"/>
      <x v="10"/>
    </i>
    <i r="1">
      <x v="5"/>
      <x v="2"/>
      <x v="10"/>
    </i>
    <i r="1">
      <x v="6"/>
      <x v="2"/>
      <x v="10"/>
    </i>
    <i r="1">
      <x v="7"/>
      <x v="1"/>
      <x v="10"/>
    </i>
    <i t="default">
      <x v="5"/>
    </i>
    <i>
      <x v="6"/>
      <x v="3"/>
      <x v="1"/>
      <x v="10"/>
    </i>
    <i r="1">
      <x v="5"/>
      <x v="2"/>
      <x v="10"/>
    </i>
    <i r="1">
      <x v="6"/>
      <x v="2"/>
      <x v="10"/>
    </i>
    <i r="1">
      <x v="7"/>
      <x v="1"/>
      <x v="10"/>
    </i>
    <i t="default">
      <x v="6"/>
    </i>
    <i>
      <x v="7"/>
      <x v="11"/>
      <x/>
      <x v="10"/>
    </i>
    <i t="default">
      <x v="7"/>
    </i>
    <i>
      <x v="8"/>
      <x v="8"/>
      <x v="2"/>
      <x v="11"/>
    </i>
    <i t="default">
      <x v="8"/>
    </i>
    <i>
      <x v="9"/>
      <x v="8"/>
      <x v="2"/>
      <x v="6"/>
    </i>
    <i t="default">
      <x v="9"/>
    </i>
    <i>
      <x v="10"/>
      <x v="3"/>
      <x v="1"/>
      <x v="11"/>
    </i>
    <i r="1">
      <x v="5"/>
      <x v="2"/>
      <x v="11"/>
    </i>
    <i r="1">
      <x v="6"/>
      <x v="2"/>
      <x v="11"/>
    </i>
    <i r="1">
      <x v="7"/>
      <x v="1"/>
      <x v="11"/>
    </i>
    <i r="1">
      <x v="12"/>
      <x/>
      <x v="11"/>
    </i>
    <i t="default">
      <x v="10"/>
    </i>
    <i>
      <x v="11"/>
      <x v="8"/>
      <x v="2"/>
      <x/>
    </i>
    <i t="default">
      <x v="11"/>
    </i>
    <i>
      <x v="12"/>
      <x v="7"/>
      <x v="1"/>
      <x/>
    </i>
    <i r="1">
      <x v="14"/>
      <x/>
      <x/>
    </i>
    <i t="default">
      <x v="12"/>
    </i>
    <i>
      <x v="13"/>
      <x/>
      <x v="2"/>
      <x v="6"/>
    </i>
    <i t="default">
      <x v="13"/>
    </i>
    <i>
      <x v="14"/>
      <x v="13"/>
      <x/>
      <x v="6"/>
    </i>
    <i t="default">
      <x v="14"/>
    </i>
    <i>
      <x v="15"/>
      <x v="4"/>
      <x v="2"/>
      <x v="6"/>
    </i>
    <i t="default">
      <x v="15"/>
    </i>
    <i>
      <x v="16"/>
      <x v="15"/>
      <x/>
      <x v="6"/>
    </i>
    <i t="default">
      <x v="16"/>
    </i>
    <i>
      <x v="17"/>
      <x v="8"/>
      <x v="2"/>
      <x v="9"/>
    </i>
    <i t="default">
      <x v="17"/>
    </i>
    <i>
      <x v="18"/>
      <x/>
      <x v="2"/>
      <x v="9"/>
    </i>
    <i t="default">
      <x v="18"/>
    </i>
    <i>
      <x v="19"/>
      <x v="3"/>
      <x v="1"/>
      <x v="9"/>
    </i>
    <i r="1">
      <x v="5"/>
      <x v="2"/>
      <x v="9"/>
    </i>
    <i r="1">
      <x v="6"/>
      <x v="2"/>
      <x v="9"/>
    </i>
    <i r="1">
      <x v="7"/>
      <x v="1"/>
      <x v="9"/>
    </i>
    <i r="1">
      <x v="16"/>
      <x/>
      <x v="9"/>
    </i>
    <i r="1">
      <x v="17"/>
      <x/>
      <x v="9"/>
    </i>
    <i t="default">
      <x v="19"/>
    </i>
    <i>
      <x v="20"/>
      <x v="8"/>
      <x v="2"/>
      <x v="7"/>
    </i>
    <i t="default">
      <x v="20"/>
    </i>
    <i>
      <x v="21"/>
      <x/>
      <x v="2"/>
      <x v="7"/>
    </i>
    <i r="1">
      <x v="18"/>
      <x/>
      <x v="7"/>
    </i>
    <i t="default">
      <x v="21"/>
    </i>
    <i>
      <x v="22"/>
      <x v="8"/>
      <x v="2"/>
      <x v="5"/>
    </i>
    <i t="default">
      <x v="22"/>
    </i>
    <i>
      <x v="23"/>
      <x v="4"/>
      <x v="2"/>
      <x v="5"/>
    </i>
    <i r="1">
      <x v="19"/>
      <x/>
      <x v="5"/>
    </i>
    <i t="default">
      <x v="23"/>
    </i>
    <i>
      <x v="24"/>
      <x v="8"/>
      <x v="2"/>
      <x v="8"/>
    </i>
    <i t="default">
      <x v="24"/>
    </i>
    <i>
      <x v="25"/>
      <x v="8"/>
      <x v="2"/>
      <x v="2"/>
    </i>
    <i r="3">
      <x v="12"/>
    </i>
    <i r="3">
      <x v="13"/>
    </i>
    <i t="default">
      <x v="25"/>
    </i>
    <i>
      <x v="26"/>
      <x v="4"/>
      <x v="2"/>
      <x v="12"/>
    </i>
    <i t="default">
      <x v="26"/>
    </i>
    <i>
      <x v="27"/>
      <x/>
      <x v="2"/>
      <x v="8"/>
    </i>
    <i r="1">
      <x v="8"/>
      <x v="2"/>
      <x v="3"/>
    </i>
    <i t="default">
      <x v="27"/>
    </i>
    <i>
      <x v="28"/>
      <x v="20"/>
      <x/>
      <x v="8"/>
    </i>
    <i r="1">
      <x v="24"/>
      <x/>
      <x v="8"/>
    </i>
    <i t="default">
      <x v="28"/>
    </i>
    <i>
      <x v="29"/>
      <x/>
      <x v="2"/>
      <x v="8"/>
    </i>
    <i t="default">
      <x v="29"/>
    </i>
    <i>
      <x v="30"/>
      <x v="5"/>
      <x v="2"/>
      <x v="13"/>
    </i>
    <i r="1">
      <x v="6"/>
      <x v="2"/>
      <x v="13"/>
    </i>
    <i r="1">
      <x v="7"/>
      <x v="1"/>
      <x v="13"/>
    </i>
    <i r="1">
      <x v="21"/>
      <x/>
      <x v="13"/>
    </i>
    <i t="default">
      <x v="30"/>
    </i>
    <i>
      <x v="31"/>
      <x/>
      <x v="2"/>
      <x v="2"/>
    </i>
    <i r="3">
      <x v="3"/>
    </i>
    <i t="default">
      <x v="31"/>
    </i>
    <i>
      <x v="32"/>
      <x v="22"/>
      <x/>
      <x v="2"/>
    </i>
    <i r="1">
      <x v="26"/>
      <x/>
      <x v="2"/>
    </i>
    <i t="default">
      <x v="32"/>
    </i>
    <i t="grand">
      <x/>
    </i>
  </rowItems>
  <colFields count="1">
    <field x="-2"/>
  </colFields>
  <colItems count="2">
    <i>
      <x/>
    </i>
    <i i="1">
      <x v="1"/>
    </i>
  </colItems>
  <dataFields count="2">
    <dataField name="Sum of amountexclgst" fld="20" baseField="0" baseItem="0"/>
    <dataField name="Sum of amountinclgst" fld="22" baseField="0" baseItem="0"/>
  </dataFields>
  <formats count="15">
    <format dxfId="6">
      <pivotArea field="6" type="button" dataOnly="0" labelOnly="1" outline="0" axis="axisRow" fieldPosition="0"/>
    </format>
    <format dxfId="7">
      <pivotArea field="19" type="button" dataOnly="0" labelOnly="1" outline="0" axis="axisRow" fieldPosition="1"/>
    </format>
    <format dxfId="8">
      <pivotArea dataOnly="0" labelOnly="1" outline="0" axis="axisValues" fieldPosition="0"/>
    </format>
    <format dxfId="9">
      <pivotArea outline="0" fieldPosition="0">
        <references count="1">
          <reference field="6" count="1" selected="0" defaultSubtotal="1">
            <x v="0"/>
          </reference>
        </references>
      </pivotArea>
    </format>
    <format dxfId="10">
      <pivotArea dataOnly="0" labelOnly="1" outline="0" fieldPosition="0">
        <references count="1">
          <reference field="6" count="1" defaultSubtotal="1">
            <x v="0"/>
          </reference>
        </references>
      </pivotArea>
    </format>
    <format dxfId="11">
      <pivotArea outline="0" fieldPosition="0">
        <references count="1">
          <reference field="6" count="1" selected="0" defaultSubtotal="1">
            <x v="1"/>
          </reference>
        </references>
      </pivotArea>
    </format>
    <format dxfId="12">
      <pivotArea dataOnly="0" labelOnly="1" outline="0" fieldPosition="0">
        <references count="1">
          <reference field="6" count="1" defaultSubtotal="1">
            <x v="1"/>
          </reference>
        </references>
      </pivotArea>
    </format>
    <format dxfId="13">
      <pivotArea dataOnly="0" labelOnly="1" outline="0" offset="A256" fieldPosition="0">
        <references count="1">
          <reference field="6" count="1" defaultSubtotal="1">
            <x v="2"/>
          </reference>
        </references>
      </pivotArea>
    </format>
    <format dxfId="14">
      <pivotArea outline="0" fieldPosition="0">
        <references count="1">
          <reference field="6" count="1" selected="0" defaultSubtotal="1">
            <x v="2"/>
          </reference>
        </references>
      </pivotArea>
    </format>
    <format dxfId="15">
      <pivotArea dataOnly="0" labelOnly="1" outline="0" offset="B256:IV256" fieldPosition="0">
        <references count="1">
          <reference field="6" count="1" defaultSubtotal="1">
            <x v="2"/>
          </reference>
        </references>
      </pivotArea>
    </format>
    <format dxfId="16">
      <pivotArea outline="0" fieldPosition="0">
        <references count="1">
          <reference field="6" count="1" selected="0" defaultSubtotal="1">
            <x v="3"/>
          </reference>
        </references>
      </pivotArea>
    </format>
    <format dxfId="17">
      <pivotArea dataOnly="0" labelOnly="1" outline="0" fieldPosition="0">
        <references count="1">
          <reference field="6" count="1" defaultSubtotal="1">
            <x v="3"/>
          </reference>
        </references>
      </pivotArea>
    </format>
    <format dxfId="18">
      <pivotArea outline="0" fieldPosition="0">
        <references count="1">
          <reference field="6" count="1" selected="0" defaultSubtotal="1">
            <x v="4"/>
          </reference>
        </references>
      </pivotArea>
    </format>
    <format dxfId="19">
      <pivotArea dataOnly="0" labelOnly="1" outline="0" fieldPosition="0">
        <references count="1">
          <reference field="6" count="1" defaultSubtotal="1">
            <x v="4"/>
          </reference>
        </references>
      </pivotArea>
    </format>
    <format dxfId="20">
      <pivotArea dataOnly="0" outline="0" fieldPosition="0">
        <references count="1">
          <reference field="9" count="2">
            <x v="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31A3F0F-5102-4410-9D0C-AA3F4288CDAD}" name="PivotTable4" cacheId="215"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Q2:T45" firstHeaderRow="1" firstDataRow="1" firstDataCol="3"/>
  <pivotFields count="9">
    <pivotField axis="axisRow" compact="0" numFmtId="14"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items count="15">
        <item x="5"/>
        <item x="0"/>
        <item x="10"/>
        <item x="13"/>
        <item x="1"/>
        <item x="8"/>
        <item x="4"/>
        <item x="7"/>
        <item x="9"/>
        <item x="6"/>
        <item x="2"/>
        <item x="3"/>
        <item x="11"/>
        <item x="12"/>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compact="0" outline="0" showAll="0">
      <items count="15">
        <item sd="0" x="0"/>
        <item sd="0" x="1"/>
        <item sd="0" x="2"/>
        <item sd="0" x="3"/>
        <item sd="0" x="4"/>
        <item sd="0" x="5"/>
        <item sd="0" x="6"/>
        <item sd="0" x="7"/>
        <item sd="0" x="8"/>
        <item sd="0" x="9"/>
        <item sd="0" x="10"/>
        <item sd="0" x="11"/>
        <item sd="0" x="12"/>
        <item sd="0" x="13"/>
        <item t="default"/>
      </items>
      <extLst>
        <ext xmlns:x14="http://schemas.microsoft.com/office/spreadsheetml/2009/9/main" uri="{2946ED86-A175-432a-8AC1-64E0C546D7DE}">
          <x14:pivotField fillDownLabels="1"/>
        </ext>
      </extLst>
    </pivotField>
    <pivotField compact="0" outline="0" showAll="0">
      <items count="7">
        <item sd="0" x="0"/>
        <item sd="0" x="1"/>
        <item sd="0" x="2"/>
        <item sd="0" x="3"/>
        <item sd="0" x="4"/>
        <item sd="0" x="5"/>
        <item t="default"/>
      </items>
      <extLst>
        <ext xmlns:x14="http://schemas.microsoft.com/office/spreadsheetml/2009/9/main" uri="{2946ED86-A175-432a-8AC1-64E0C546D7DE}">
          <x14:pivotField fillDownLabels="1"/>
        </ext>
      </extLst>
    </pivotField>
    <pivotField compact="0" outline="0" showAll="0">
      <items count="5">
        <item sd="0" x="0"/>
        <item sd="0" x="1"/>
        <item sd="0" x="2"/>
        <item sd="0" x="3"/>
        <item t="default"/>
      </items>
      <extLst>
        <ext xmlns:x14="http://schemas.microsoft.com/office/spreadsheetml/2009/9/main" uri="{2946ED86-A175-432a-8AC1-64E0C546D7DE}">
          <x14:pivotField fillDownLabels="1"/>
        </ext>
      </extLst>
    </pivotField>
  </pivotFields>
  <rowFields count="3">
    <field x="0"/>
    <field x="5"/>
    <field x="3"/>
  </rowFields>
  <rowItems count="43">
    <i>
      <x/>
      <x/>
      <x v="1"/>
    </i>
    <i r="1">
      <x v="1"/>
      <x v="1"/>
    </i>
    <i>
      <x v="1"/>
      <x/>
      <x v="4"/>
    </i>
    <i>
      <x v="2"/>
      <x/>
      <x v="10"/>
    </i>
    <i>
      <x v="3"/>
      <x/>
      <x v="10"/>
    </i>
    <i>
      <x v="4"/>
      <x v="1"/>
      <x v="10"/>
    </i>
    <i>
      <x v="5"/>
      <x v="1"/>
      <x v="10"/>
    </i>
    <i>
      <x v="6"/>
      <x/>
      <x v="10"/>
    </i>
    <i>
      <x v="7"/>
      <x/>
      <x v="11"/>
    </i>
    <i>
      <x v="8"/>
      <x/>
      <x v="6"/>
    </i>
    <i>
      <x v="9"/>
      <x/>
      <x v="11"/>
    </i>
    <i r="1">
      <x v="1"/>
      <x v="11"/>
    </i>
    <i>
      <x v="10"/>
      <x/>
      <x/>
    </i>
    <i>
      <x v="11"/>
      <x/>
      <x/>
    </i>
    <i r="1">
      <x v="1"/>
      <x/>
    </i>
    <i>
      <x v="12"/>
      <x/>
      <x v="6"/>
    </i>
    <i>
      <x v="13"/>
      <x/>
      <x v="6"/>
    </i>
    <i>
      <x v="14"/>
      <x/>
      <x v="6"/>
    </i>
    <i>
      <x v="15"/>
      <x/>
      <x v="6"/>
    </i>
    <i>
      <x v="16"/>
      <x/>
      <x v="9"/>
    </i>
    <i>
      <x v="17"/>
      <x/>
      <x v="9"/>
    </i>
    <i>
      <x v="18"/>
      <x/>
      <x v="9"/>
    </i>
    <i r="1">
      <x v="1"/>
      <x v="9"/>
    </i>
    <i>
      <x v="19"/>
      <x/>
      <x v="7"/>
    </i>
    <i>
      <x v="20"/>
      <x/>
      <x v="7"/>
    </i>
    <i>
      <x v="21"/>
      <x/>
      <x v="5"/>
    </i>
    <i>
      <x v="22"/>
      <x/>
      <x v="5"/>
    </i>
    <i>
      <x v="23"/>
      <x/>
      <x v="8"/>
    </i>
    <i>
      <x v="24"/>
      <x/>
      <x v="2"/>
    </i>
    <i r="2">
      <x v="12"/>
    </i>
    <i r="2">
      <x v="13"/>
    </i>
    <i>
      <x v="25"/>
      <x/>
      <x v="12"/>
    </i>
    <i>
      <x v="26"/>
      <x/>
      <x v="3"/>
    </i>
    <i r="2">
      <x v="8"/>
    </i>
    <i>
      <x v="27"/>
      <x/>
      <x v="8"/>
    </i>
    <i>
      <x v="28"/>
      <x/>
      <x v="8"/>
    </i>
    <i>
      <x v="29"/>
      <x/>
      <x v="13"/>
    </i>
    <i r="1">
      <x v="1"/>
      <x v="13"/>
    </i>
    <i>
      <x v="30"/>
      <x/>
      <x v="2"/>
    </i>
    <i r="2">
      <x v="3"/>
    </i>
    <i>
      <x v="31"/>
      <x/>
      <x v="2"/>
    </i>
    <i>
      <x v="32"/>
      <x/>
      <x v="3"/>
    </i>
    <i t="grand">
      <x/>
    </i>
  </rowItems>
  <colItems count="1">
    <i/>
  </colItems>
  <dataFields count="1">
    <dataField name="Sum of Sum of amountinclgst" fld="4" baseField="0" baseItem="0"/>
  </dataFields>
  <formats count="4">
    <format dxfId="2">
      <pivotArea field="0" type="button" dataOnly="0" labelOnly="1" outline="0" axis="axisRow" fieldPosition="0"/>
    </format>
    <format dxfId="3">
      <pivotArea dataOnly="0" labelOnly="1" outline="0" fieldPosition="0">
        <references count="1">
          <reference field="0" count="0"/>
        </references>
      </pivotArea>
    </format>
    <format dxfId="4">
      <pivotArea dataOnly="0" labelOnly="1" grandRow="1" outline="0" fieldPosition="0"/>
    </format>
    <format dxfId="5">
      <pivotArea dataOnly="0" outline="0" fieldPosition="0">
        <references count="2">
          <reference field="3" count="1">
            <x v="6"/>
          </reference>
          <reference field="5"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abSelected="1" zoomScaleNormal="100" workbookViewId="0">
      <selection activeCell="A5" sqref="A5"/>
    </sheetView>
  </sheetViews>
  <sheetFormatPr defaultColWidth="0" defaultRowHeight="13.5" zeroHeight="1"/>
  <cols>
    <col min="1" max="1" width="219.28515625" style="41" customWidth="1"/>
    <col min="2" max="2" width="33.28515625" style="40" customWidth="1"/>
    <col min="3" max="16384" width="8.7109375" hidden="1"/>
  </cols>
  <sheetData>
    <row r="1" spans="1:2" ht="23.25" customHeight="1">
      <c r="A1" s="39" t="s">
        <v>0</v>
      </c>
    </row>
    <row r="2" spans="1:2" ht="33" customHeight="1">
      <c r="A2" s="95" t="s">
        <v>1</v>
      </c>
    </row>
    <row r="3" spans="1:2" ht="17.25" customHeight="1"/>
    <row r="4" spans="1:2" ht="23.25" customHeight="1">
      <c r="A4" s="115" t="s">
        <v>2</v>
      </c>
    </row>
    <row r="5" spans="1:2" ht="17.25" customHeight="1"/>
    <row r="6" spans="1:2" ht="23.25" customHeight="1">
      <c r="A6" s="42" t="s">
        <v>3</v>
      </c>
    </row>
    <row r="7" spans="1:2" ht="17.25" customHeight="1">
      <c r="A7" s="43" t="s">
        <v>4</v>
      </c>
    </row>
    <row r="8" spans="1:2" ht="17.25" customHeight="1">
      <c r="A8" s="43" t="s">
        <v>5</v>
      </c>
    </row>
    <row r="9" spans="1:2" ht="17.25" customHeight="1">
      <c r="A9" s="43"/>
    </row>
    <row r="10" spans="1:2" ht="23.25" customHeight="1">
      <c r="A10" s="42" t="s">
        <v>6</v>
      </c>
      <c r="B10" s="70" t="s">
        <v>7</v>
      </c>
    </row>
    <row r="11" spans="1:2" ht="17.25" customHeight="1">
      <c r="A11" s="44" t="s">
        <v>8</v>
      </c>
    </row>
    <row r="12" spans="1:2" ht="17.25" customHeight="1">
      <c r="A12" s="43" t="s">
        <v>9</v>
      </c>
    </row>
    <row r="13" spans="1:2" ht="17.25" customHeight="1">
      <c r="A13" s="43" t="s">
        <v>10</v>
      </c>
    </row>
    <row r="14" spans="1:2" ht="17.25" customHeight="1">
      <c r="A14" s="45" t="s">
        <v>11</v>
      </c>
    </row>
    <row r="15" spans="1:2" ht="17.25" customHeight="1">
      <c r="A15" s="43" t="s">
        <v>12</v>
      </c>
    </row>
    <row r="16" spans="1:2" ht="17.25" customHeight="1">
      <c r="A16" s="43"/>
    </row>
    <row r="17" spans="1:1" ht="23.25" customHeight="1">
      <c r="A17" s="42" t="s">
        <v>13</v>
      </c>
    </row>
    <row r="18" spans="1:1" ht="17.25" customHeight="1">
      <c r="A18" s="45" t="s">
        <v>14</v>
      </c>
    </row>
    <row r="19" spans="1:1" ht="17.25" customHeight="1">
      <c r="A19" s="45" t="s">
        <v>15</v>
      </c>
    </row>
    <row r="20" spans="1:1" ht="17.25" customHeight="1">
      <c r="A20" s="66" t="s">
        <v>16</v>
      </c>
    </row>
    <row r="21" spans="1:1" ht="17.25" customHeight="1">
      <c r="A21" s="46"/>
    </row>
    <row r="22" spans="1:1" ht="23.25" customHeight="1">
      <c r="A22" s="42" t="s">
        <v>17</v>
      </c>
    </row>
    <row r="23" spans="1:1" ht="17.25" customHeight="1">
      <c r="A23" s="46" t="s">
        <v>18</v>
      </c>
    </row>
    <row r="24" spans="1:1" ht="17.25" customHeight="1">
      <c r="A24" s="46"/>
    </row>
    <row r="25" spans="1:1" ht="23.25" customHeight="1">
      <c r="A25" s="42" t="s">
        <v>19</v>
      </c>
    </row>
    <row r="26" spans="1:1" ht="17.25" customHeight="1">
      <c r="A26" s="47" t="s">
        <v>20</v>
      </c>
    </row>
    <row r="27" spans="1:1" ht="32.25" customHeight="1">
      <c r="A27" s="45" t="s">
        <v>21</v>
      </c>
    </row>
    <row r="28" spans="1:1" ht="17.25" customHeight="1">
      <c r="A28" s="47" t="s">
        <v>22</v>
      </c>
    </row>
    <row r="29" spans="1:1" ht="32.25" customHeight="1">
      <c r="A29" s="45" t="s">
        <v>23</v>
      </c>
    </row>
    <row r="30" spans="1:1" ht="17.25" customHeight="1">
      <c r="A30" s="47" t="s">
        <v>24</v>
      </c>
    </row>
    <row r="31" spans="1:1" ht="17.25" customHeight="1">
      <c r="A31" s="45" t="s">
        <v>25</v>
      </c>
    </row>
    <row r="32" spans="1:1" ht="17.25" customHeight="1">
      <c r="A32" s="47" t="s">
        <v>26</v>
      </c>
    </row>
    <row r="33" spans="1:1" ht="32.25" customHeight="1">
      <c r="A33" s="45" t="s">
        <v>27</v>
      </c>
    </row>
    <row r="34" spans="1:1" ht="32.25" customHeight="1">
      <c r="A34" s="44" t="s">
        <v>28</v>
      </c>
    </row>
    <row r="35" spans="1:1" ht="17.25" customHeight="1">
      <c r="A35" s="47" t="s">
        <v>29</v>
      </c>
    </row>
    <row r="36" spans="1:1" ht="32.25" customHeight="1">
      <c r="A36" s="45" t="s">
        <v>30</v>
      </c>
    </row>
    <row r="37" spans="1:1" ht="32.25" customHeight="1">
      <c r="A37" s="45" t="s">
        <v>31</v>
      </c>
    </row>
    <row r="38" spans="1:1" ht="32.25" customHeight="1">
      <c r="A38" s="45" t="s">
        <v>32</v>
      </c>
    </row>
    <row r="39" spans="1:1" ht="17.25" customHeight="1">
      <c r="A39" s="44"/>
    </row>
    <row r="40" spans="1:1" ht="22.5" customHeight="1">
      <c r="A40" s="42" t="s">
        <v>33</v>
      </c>
    </row>
    <row r="41" spans="1:1" ht="17.25" customHeight="1">
      <c r="A41" s="51" t="s">
        <v>34</v>
      </c>
    </row>
    <row r="42" spans="1:1" ht="17.25" customHeight="1">
      <c r="A42" s="48" t="s">
        <v>35</v>
      </c>
    </row>
    <row r="43" spans="1:1" ht="17.25" customHeight="1">
      <c r="A43" s="46" t="s">
        <v>36</v>
      </c>
    </row>
    <row r="44" spans="1:1" ht="32.25" customHeight="1">
      <c r="A44" s="46" t="s">
        <v>37</v>
      </c>
    </row>
    <row r="45" spans="1:1" ht="32.25" customHeight="1">
      <c r="A45" s="46" t="s">
        <v>38</v>
      </c>
    </row>
    <row r="46" spans="1:1" ht="17.25" customHeight="1">
      <c r="A46" s="49" t="s">
        <v>39</v>
      </c>
    </row>
    <row r="47" spans="1:1" ht="32.25" customHeight="1">
      <c r="A47" s="45" t="s">
        <v>40</v>
      </c>
    </row>
    <row r="48" spans="1:1" ht="32.25" customHeight="1">
      <c r="A48" s="45" t="s">
        <v>41</v>
      </c>
    </row>
    <row r="49" spans="1:1" ht="32.25" customHeight="1">
      <c r="A49" s="46" t="s">
        <v>42</v>
      </c>
    </row>
    <row r="50" spans="1:1" ht="17.25" customHeight="1">
      <c r="A50" s="46" t="s">
        <v>43</v>
      </c>
    </row>
    <row r="51" spans="1:1" ht="17.25" customHeight="1">
      <c r="A51" s="46" t="s">
        <v>44</v>
      </c>
    </row>
    <row r="52" spans="1:1" ht="17.25" customHeight="1">
      <c r="A52" s="46"/>
    </row>
    <row r="53" spans="1:1" ht="22.5" customHeight="1">
      <c r="A53" s="42" t="s">
        <v>45</v>
      </c>
    </row>
    <row r="54" spans="1:1" ht="32.25" customHeight="1">
      <c r="A54" s="105" t="s">
        <v>46</v>
      </c>
    </row>
    <row r="55" spans="1:1" ht="17.25" customHeight="1">
      <c r="A55" s="50" t="s">
        <v>47</v>
      </c>
    </row>
    <row r="56" spans="1:1" ht="17.25" customHeight="1">
      <c r="A56" s="51" t="s">
        <v>48</v>
      </c>
    </row>
    <row r="57" spans="1:1" ht="17.25" customHeight="1">
      <c r="A57" s="66" t="s">
        <v>49</v>
      </c>
    </row>
    <row r="58" spans="1:1" ht="17.25" customHeight="1">
      <c r="A58" s="52" t="s">
        <v>50</v>
      </c>
    </row>
    <row r="59" spans="1:1"/>
    <row r="61" spans="1:1" hidden="1">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Header>&amp;C&amp;"Calibri"&amp;14&amp;K000000IN-CONFIDENCE&amp;1#</oddHeader>
    <oddFooter>&amp;LCE Expense Disclosure Workbook 2018&amp;RWorksheet - Guidance</oddFooter>
  </headerFooter>
  <legacy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71B09-7DF6-49E1-98B8-B1BB476ADDED}">
  <sheetPr>
    <tabColor rgb="FFFFC000"/>
  </sheetPr>
  <dimension ref="A1:AZ77"/>
  <sheetViews>
    <sheetView topLeftCell="Q1" workbookViewId="0">
      <selection activeCell="X1" sqref="X1"/>
    </sheetView>
  </sheetViews>
  <sheetFormatPr defaultRowHeight="12.75"/>
  <cols>
    <col min="1" max="1" width="36" bestFit="1" customWidth="1"/>
    <col min="2" max="2" width="15.85546875" bestFit="1" customWidth="1"/>
    <col min="3" max="3" width="17" bestFit="1" customWidth="1"/>
    <col min="4" max="4" width="24.85546875" bestFit="1" customWidth="1"/>
    <col min="5" max="5" width="13.85546875" bestFit="1" customWidth="1"/>
    <col min="6" max="6" width="20.42578125" bestFit="1" customWidth="1"/>
    <col min="7" max="7" width="16.28515625" bestFit="1" customWidth="1"/>
    <col min="8" max="8" width="9.5703125" bestFit="1" customWidth="1"/>
    <col min="9" max="9" width="18.42578125" bestFit="1" customWidth="1"/>
    <col min="10" max="10" width="13.5703125" bestFit="1" customWidth="1"/>
    <col min="11" max="11" width="8.42578125" bestFit="1" customWidth="1"/>
    <col min="12" max="12" width="13.5703125" bestFit="1" customWidth="1"/>
    <col min="13" max="13" width="19.140625" customWidth="1"/>
    <col min="14" max="14" width="40.7109375" customWidth="1"/>
    <col min="15" max="15" width="22.140625" customWidth="1"/>
    <col min="16" max="16" width="27.140625" customWidth="1"/>
    <col min="17" max="17" width="25.42578125" customWidth="1"/>
    <col min="18" max="18" width="10.140625" customWidth="1"/>
    <col min="19" max="19" width="18.42578125" customWidth="1"/>
    <col min="20" max="20" width="43.85546875" customWidth="1"/>
    <col min="21" max="21" width="16.7109375" customWidth="1"/>
    <col min="22" max="22" width="7.7109375" customWidth="1"/>
    <col min="23" max="23" width="16.28515625" customWidth="1"/>
    <col min="24" max="24" width="23.140625" customWidth="1"/>
    <col min="25" max="26" width="14.7109375" customWidth="1"/>
    <col min="27" max="27" width="15.140625" customWidth="1"/>
    <col min="28" max="28" width="23.140625" customWidth="1"/>
    <col min="29" max="29" width="14.7109375" customWidth="1"/>
    <col min="30" max="30" width="15.140625" customWidth="1"/>
    <col min="31" max="31" width="20.85546875" customWidth="1"/>
    <col min="32" max="32" width="14.7109375" customWidth="1"/>
    <col min="33" max="33" width="15.140625" customWidth="1"/>
    <col min="34" max="34" width="20.85546875" customWidth="1"/>
    <col min="35" max="35" width="14.7109375" customWidth="1"/>
    <col min="36" max="36" width="15.140625" customWidth="1"/>
    <col min="37" max="37" width="20.85546875" customWidth="1"/>
    <col min="38" max="38" width="14.7109375" customWidth="1"/>
    <col min="39" max="39" width="15.140625" customWidth="1"/>
    <col min="40" max="40" width="20.85546875" customWidth="1"/>
    <col min="41" max="41" width="14.7109375" customWidth="1"/>
    <col min="42" max="42" width="15.140625" customWidth="1"/>
    <col min="43" max="43" width="20.85546875" customWidth="1"/>
    <col min="44" max="45" width="17.5703125" customWidth="1"/>
    <col min="46" max="46" width="51.140625" bestFit="1" customWidth="1"/>
    <col min="47" max="48" width="17.5703125" bestFit="1" customWidth="1"/>
    <col min="49" max="49" width="10.7109375" bestFit="1" customWidth="1"/>
    <col min="50" max="50" width="21.140625" bestFit="1" customWidth="1"/>
    <col min="51" max="51" width="13.7109375" bestFit="1" customWidth="1"/>
    <col min="52" max="52" width="15.5703125" bestFit="1" customWidth="1"/>
  </cols>
  <sheetData>
    <row r="1" spans="1:52">
      <c r="U1">
        <f>SUBTOTAL(9,U3:U77)</f>
        <v>9286.4900000000016</v>
      </c>
      <c r="V1">
        <f t="shared" ref="V1:W1" si="0">SUBTOTAL(9,V3:V77)</f>
        <v>1392.8600000000001</v>
      </c>
      <c r="W1">
        <f t="shared" si="0"/>
        <v>10679.349999999995</v>
      </c>
      <c r="X1">
        <f>'SAP Data'!H1-'Orbit Data'!U1</f>
        <v>-258.5</v>
      </c>
    </row>
    <row r="2" spans="1:52" s="132" customFormat="1" ht="14.25">
      <c r="A2" s="132" t="s">
        <v>378</v>
      </c>
      <c r="B2" s="132" t="s">
        <v>379</v>
      </c>
      <c r="C2" s="132" t="s">
        <v>380</v>
      </c>
      <c r="D2" s="132" t="s">
        <v>381</v>
      </c>
      <c r="E2" s="132" t="s">
        <v>382</v>
      </c>
      <c r="F2" s="132" t="s">
        <v>383</v>
      </c>
      <c r="G2" s="134" t="s">
        <v>170</v>
      </c>
      <c r="H2" s="132" t="s">
        <v>384</v>
      </c>
      <c r="I2" s="132" t="s">
        <v>385</v>
      </c>
      <c r="J2" s="134" t="s">
        <v>172</v>
      </c>
      <c r="K2" s="132" t="s">
        <v>173</v>
      </c>
      <c r="L2" s="134" t="s">
        <v>174</v>
      </c>
      <c r="M2" s="132" t="s">
        <v>386</v>
      </c>
      <c r="N2" s="132" t="s">
        <v>387</v>
      </c>
      <c r="O2" s="132" t="s">
        <v>388</v>
      </c>
      <c r="P2" s="132" t="s">
        <v>389</v>
      </c>
      <c r="Q2" s="132" t="s">
        <v>390</v>
      </c>
      <c r="R2" s="132" t="s">
        <v>391</v>
      </c>
      <c r="S2" s="132" t="s">
        <v>392</v>
      </c>
      <c r="T2" s="132" t="s">
        <v>393</v>
      </c>
      <c r="U2" s="132" t="s">
        <v>394</v>
      </c>
      <c r="V2" s="132" t="s">
        <v>395</v>
      </c>
      <c r="W2" s="134" t="s">
        <v>396</v>
      </c>
      <c r="X2" s="132" t="s">
        <v>397</v>
      </c>
      <c r="Y2" s="132" t="s">
        <v>398</v>
      </c>
      <c r="Z2" s="132" t="s">
        <v>399</v>
      </c>
      <c r="AA2" s="132" t="s">
        <v>400</v>
      </c>
      <c r="AB2" s="132" t="s">
        <v>401</v>
      </c>
      <c r="AC2" s="132" t="s">
        <v>402</v>
      </c>
      <c r="AD2" s="132" t="s">
        <v>403</v>
      </c>
      <c r="AE2" s="132" t="s">
        <v>404</v>
      </c>
      <c r="AF2" s="132" t="s">
        <v>405</v>
      </c>
      <c r="AG2" s="132" t="s">
        <v>406</v>
      </c>
      <c r="AH2" s="132" t="s">
        <v>407</v>
      </c>
      <c r="AI2" s="132" t="s">
        <v>408</v>
      </c>
      <c r="AJ2" s="132" t="s">
        <v>409</v>
      </c>
      <c r="AK2" s="132" t="s">
        <v>410</v>
      </c>
      <c r="AL2" s="132" t="s">
        <v>411</v>
      </c>
      <c r="AM2" s="132" t="s">
        <v>412</v>
      </c>
      <c r="AN2" s="132" t="s">
        <v>413</v>
      </c>
      <c r="AO2" s="132" t="s">
        <v>414</v>
      </c>
      <c r="AP2" s="132" t="s">
        <v>415</v>
      </c>
      <c r="AQ2" s="132" t="s">
        <v>416</v>
      </c>
      <c r="AR2" s="132" t="s">
        <v>417</v>
      </c>
      <c r="AS2" s="132" t="s">
        <v>418</v>
      </c>
      <c r="AT2" s="132" t="s">
        <v>171</v>
      </c>
      <c r="AU2" s="132" t="s">
        <v>419</v>
      </c>
      <c r="AV2" s="132" t="s">
        <v>420</v>
      </c>
      <c r="AW2" s="132" t="s">
        <v>421</v>
      </c>
      <c r="AX2" s="132" t="s">
        <v>422</v>
      </c>
      <c r="AY2" s="132" t="s">
        <v>423</v>
      </c>
      <c r="AZ2" s="132" t="s">
        <v>424</v>
      </c>
    </row>
    <row r="3" spans="1:52">
      <c r="A3" t="s">
        <v>53</v>
      </c>
      <c r="B3" t="s">
        <v>425</v>
      </c>
      <c r="C3" t="s">
        <v>426</v>
      </c>
      <c r="D3" t="s">
        <v>427</v>
      </c>
      <c r="E3" s="133">
        <v>45867</v>
      </c>
      <c r="F3" s="133">
        <v>45854</v>
      </c>
      <c r="G3" s="133">
        <v>45854</v>
      </c>
      <c r="H3" t="s">
        <v>428</v>
      </c>
      <c r="I3" t="s">
        <v>428</v>
      </c>
      <c r="J3" t="s">
        <v>180</v>
      </c>
      <c r="M3" t="s">
        <v>196</v>
      </c>
      <c r="N3" t="s">
        <v>429</v>
      </c>
      <c r="Q3" s="133">
        <v>45854</v>
      </c>
      <c r="R3">
        <v>0</v>
      </c>
      <c r="S3">
        <v>0</v>
      </c>
      <c r="T3" t="s">
        <v>430</v>
      </c>
      <c r="U3">
        <v>6.55</v>
      </c>
      <c r="V3">
        <v>0.98</v>
      </c>
      <c r="W3">
        <v>7.53</v>
      </c>
      <c r="X3" t="s">
        <v>431</v>
      </c>
      <c r="Y3" t="s">
        <v>432</v>
      </c>
      <c r="Z3" t="s">
        <v>433</v>
      </c>
      <c r="AA3">
        <v>700000</v>
      </c>
      <c r="AB3" t="s">
        <v>114</v>
      </c>
      <c r="AF3" t="s">
        <v>434</v>
      </c>
      <c r="AG3" t="s">
        <v>435</v>
      </c>
      <c r="AS3">
        <v>1</v>
      </c>
      <c r="AT3" t="s">
        <v>176</v>
      </c>
      <c r="AU3" t="s">
        <v>435</v>
      </c>
      <c r="AZ3" t="s">
        <v>436</v>
      </c>
    </row>
    <row r="4" spans="1:52">
      <c r="A4" t="s">
        <v>53</v>
      </c>
      <c r="B4" t="s">
        <v>425</v>
      </c>
      <c r="C4" t="s">
        <v>426</v>
      </c>
      <c r="D4" t="s">
        <v>427</v>
      </c>
      <c r="E4" s="133">
        <v>45867</v>
      </c>
      <c r="F4" s="133">
        <v>45854</v>
      </c>
      <c r="G4" s="133">
        <v>45855</v>
      </c>
      <c r="H4" t="s">
        <v>428</v>
      </c>
      <c r="I4" t="s">
        <v>428</v>
      </c>
      <c r="J4" t="s">
        <v>180</v>
      </c>
      <c r="M4" t="s">
        <v>196</v>
      </c>
      <c r="N4" t="s">
        <v>429</v>
      </c>
      <c r="Q4" s="133">
        <v>45855</v>
      </c>
      <c r="R4">
        <v>0</v>
      </c>
      <c r="S4">
        <v>0</v>
      </c>
      <c r="T4" t="s">
        <v>437</v>
      </c>
      <c r="U4">
        <v>8.16</v>
      </c>
      <c r="V4">
        <v>1.22</v>
      </c>
      <c r="W4">
        <v>9.3800000000000008</v>
      </c>
      <c r="X4" t="s">
        <v>431</v>
      </c>
      <c r="Y4" t="s">
        <v>432</v>
      </c>
      <c r="Z4" t="s">
        <v>433</v>
      </c>
      <c r="AA4">
        <v>700000</v>
      </c>
      <c r="AB4" t="s">
        <v>114</v>
      </c>
      <c r="AF4" t="s">
        <v>434</v>
      </c>
      <c r="AG4" t="s">
        <v>435</v>
      </c>
      <c r="AS4">
        <v>1</v>
      </c>
      <c r="AT4" t="s">
        <v>176</v>
      </c>
      <c r="AU4" t="s">
        <v>435</v>
      </c>
      <c r="AZ4" t="s">
        <v>436</v>
      </c>
    </row>
    <row r="5" spans="1:52">
      <c r="A5" t="s">
        <v>53</v>
      </c>
      <c r="B5" t="s">
        <v>425</v>
      </c>
      <c r="C5" t="s">
        <v>426</v>
      </c>
      <c r="D5" t="s">
        <v>427</v>
      </c>
      <c r="E5" s="133">
        <v>45867</v>
      </c>
      <c r="F5" s="133">
        <v>45854</v>
      </c>
      <c r="G5" s="133">
        <v>45855</v>
      </c>
      <c r="H5" t="s">
        <v>428</v>
      </c>
      <c r="I5" t="s">
        <v>428</v>
      </c>
      <c r="J5" t="s">
        <v>180</v>
      </c>
      <c r="M5" t="s">
        <v>196</v>
      </c>
      <c r="N5" t="s">
        <v>429</v>
      </c>
      <c r="Q5" s="133">
        <v>45855</v>
      </c>
      <c r="R5">
        <v>0</v>
      </c>
      <c r="S5">
        <v>0</v>
      </c>
      <c r="T5" t="s">
        <v>438</v>
      </c>
      <c r="U5">
        <v>0.55999999999999905</v>
      </c>
      <c r="V5">
        <v>0.08</v>
      </c>
      <c r="W5">
        <v>0.63999999999999901</v>
      </c>
      <c r="X5" t="s">
        <v>431</v>
      </c>
      <c r="Y5" t="s">
        <v>432</v>
      </c>
      <c r="Z5" t="s">
        <v>433</v>
      </c>
      <c r="AA5">
        <v>700000</v>
      </c>
      <c r="AB5" t="s">
        <v>114</v>
      </c>
      <c r="AF5" t="s">
        <v>434</v>
      </c>
      <c r="AG5" t="s">
        <v>435</v>
      </c>
      <c r="AS5">
        <v>1</v>
      </c>
      <c r="AT5" t="s">
        <v>176</v>
      </c>
      <c r="AU5" t="s">
        <v>435</v>
      </c>
      <c r="AZ5" t="s">
        <v>436</v>
      </c>
    </row>
    <row r="6" spans="1:52">
      <c r="A6" t="s">
        <v>53</v>
      </c>
      <c r="B6" t="s">
        <v>425</v>
      </c>
      <c r="C6" t="s">
        <v>426</v>
      </c>
      <c r="D6" t="s">
        <v>427</v>
      </c>
      <c r="E6" s="133">
        <v>45867</v>
      </c>
      <c r="F6" s="133">
        <v>45854</v>
      </c>
      <c r="G6" s="133">
        <v>45855</v>
      </c>
      <c r="H6" t="s">
        <v>428</v>
      </c>
      <c r="I6" t="s">
        <v>428</v>
      </c>
      <c r="J6" t="s">
        <v>188</v>
      </c>
      <c r="K6" t="s">
        <v>190</v>
      </c>
      <c r="L6" t="s">
        <v>196</v>
      </c>
      <c r="M6" t="s">
        <v>196</v>
      </c>
      <c r="N6" t="s">
        <v>439</v>
      </c>
      <c r="O6">
        <v>2988182751</v>
      </c>
      <c r="Q6" s="133">
        <v>45855</v>
      </c>
      <c r="R6">
        <v>0</v>
      </c>
      <c r="S6">
        <v>0</v>
      </c>
      <c r="T6" t="s">
        <v>440</v>
      </c>
      <c r="U6">
        <v>815.56</v>
      </c>
      <c r="V6">
        <v>122.33</v>
      </c>
      <c r="W6">
        <v>937.89</v>
      </c>
      <c r="X6" t="s">
        <v>431</v>
      </c>
      <c r="Y6" t="s">
        <v>432</v>
      </c>
      <c r="Z6" t="s">
        <v>433</v>
      </c>
      <c r="AA6">
        <v>700000</v>
      </c>
      <c r="AB6" t="s">
        <v>114</v>
      </c>
      <c r="AF6" t="s">
        <v>434</v>
      </c>
      <c r="AG6" t="s">
        <v>435</v>
      </c>
      <c r="AS6">
        <v>1</v>
      </c>
      <c r="AT6" t="s">
        <v>176</v>
      </c>
      <c r="AU6" t="s">
        <v>435</v>
      </c>
      <c r="AZ6" t="s">
        <v>436</v>
      </c>
    </row>
    <row r="7" spans="1:52">
      <c r="A7" t="s">
        <v>53</v>
      </c>
      <c r="B7" t="s">
        <v>425</v>
      </c>
      <c r="C7" t="s">
        <v>426</v>
      </c>
      <c r="D7" t="s">
        <v>427</v>
      </c>
      <c r="E7" s="133">
        <v>45867</v>
      </c>
      <c r="F7" s="133">
        <v>45854</v>
      </c>
      <c r="G7" s="133">
        <v>45855</v>
      </c>
      <c r="H7" t="s">
        <v>428</v>
      </c>
      <c r="I7" t="s">
        <v>428</v>
      </c>
      <c r="J7" t="s">
        <v>136</v>
      </c>
      <c r="K7" t="s">
        <v>196</v>
      </c>
      <c r="L7" t="s">
        <v>196</v>
      </c>
      <c r="M7" t="s">
        <v>196</v>
      </c>
      <c r="N7" t="s">
        <v>441</v>
      </c>
      <c r="O7" t="s">
        <v>442</v>
      </c>
      <c r="Q7" s="133">
        <v>45855</v>
      </c>
      <c r="R7">
        <v>0</v>
      </c>
      <c r="S7">
        <v>1</v>
      </c>
      <c r="T7" t="s">
        <v>136</v>
      </c>
      <c r="U7">
        <v>156.52000000000001</v>
      </c>
      <c r="V7">
        <v>23.48</v>
      </c>
      <c r="W7">
        <v>180</v>
      </c>
      <c r="X7" t="s">
        <v>431</v>
      </c>
      <c r="Y7" t="s">
        <v>432</v>
      </c>
      <c r="Z7" t="s">
        <v>433</v>
      </c>
      <c r="AA7">
        <v>700000</v>
      </c>
      <c r="AB7" t="s">
        <v>114</v>
      </c>
      <c r="AF7" t="s">
        <v>434</v>
      </c>
      <c r="AG7" t="s">
        <v>435</v>
      </c>
      <c r="AS7">
        <v>1</v>
      </c>
      <c r="AT7" t="s">
        <v>176</v>
      </c>
      <c r="AU7" t="s">
        <v>435</v>
      </c>
      <c r="AZ7" t="s">
        <v>436</v>
      </c>
    </row>
    <row r="8" spans="1:52">
      <c r="A8" t="s">
        <v>53</v>
      </c>
      <c r="B8" t="s">
        <v>425</v>
      </c>
      <c r="C8" t="s">
        <v>426</v>
      </c>
      <c r="D8" t="s">
        <v>427</v>
      </c>
      <c r="E8" s="133">
        <v>45867</v>
      </c>
      <c r="F8" s="133">
        <v>45854</v>
      </c>
      <c r="G8" s="133">
        <v>45855</v>
      </c>
      <c r="H8" t="s">
        <v>428</v>
      </c>
      <c r="I8" t="s">
        <v>428</v>
      </c>
      <c r="J8" t="s">
        <v>180</v>
      </c>
      <c r="M8" t="s">
        <v>196</v>
      </c>
      <c r="N8" t="s">
        <v>429</v>
      </c>
      <c r="Q8" s="133">
        <v>45855</v>
      </c>
      <c r="R8">
        <v>0</v>
      </c>
      <c r="S8">
        <v>0</v>
      </c>
      <c r="T8" t="s">
        <v>438</v>
      </c>
      <c r="U8">
        <v>0.55999999999999905</v>
      </c>
      <c r="V8">
        <v>0.08</v>
      </c>
      <c r="W8">
        <v>0.63999999999999901</v>
      </c>
      <c r="X8" t="s">
        <v>431</v>
      </c>
      <c r="Y8" t="s">
        <v>432</v>
      </c>
      <c r="Z8" t="s">
        <v>433</v>
      </c>
      <c r="AA8">
        <v>700000</v>
      </c>
      <c r="AB8" t="s">
        <v>114</v>
      </c>
      <c r="AF8" t="s">
        <v>434</v>
      </c>
      <c r="AG8" t="s">
        <v>435</v>
      </c>
      <c r="AS8">
        <v>1</v>
      </c>
      <c r="AT8" t="s">
        <v>176</v>
      </c>
      <c r="AU8" t="s">
        <v>435</v>
      </c>
      <c r="AZ8" t="s">
        <v>436</v>
      </c>
    </row>
    <row r="9" spans="1:52">
      <c r="A9" t="s">
        <v>53</v>
      </c>
      <c r="B9" t="s">
        <v>425</v>
      </c>
      <c r="C9" t="s">
        <v>426</v>
      </c>
      <c r="D9" t="s">
        <v>427</v>
      </c>
      <c r="E9" s="133">
        <v>45867</v>
      </c>
      <c r="F9" s="133">
        <v>45854</v>
      </c>
      <c r="G9" s="133">
        <v>45855</v>
      </c>
      <c r="H9" t="s">
        <v>428</v>
      </c>
      <c r="I9" t="s">
        <v>428</v>
      </c>
      <c r="J9" t="s">
        <v>136</v>
      </c>
      <c r="K9" t="s">
        <v>196</v>
      </c>
      <c r="L9" t="s">
        <v>196</v>
      </c>
      <c r="M9" t="s">
        <v>196</v>
      </c>
      <c r="N9" t="s">
        <v>441</v>
      </c>
      <c r="O9" t="s">
        <v>442</v>
      </c>
      <c r="P9" t="s">
        <v>443</v>
      </c>
      <c r="Q9" s="133">
        <v>45855</v>
      </c>
      <c r="R9">
        <v>0</v>
      </c>
      <c r="S9">
        <v>1</v>
      </c>
      <c r="T9" t="s">
        <v>443</v>
      </c>
      <c r="U9">
        <v>15.22</v>
      </c>
      <c r="V9">
        <v>2.2799999999999998</v>
      </c>
      <c r="W9">
        <v>17.5</v>
      </c>
      <c r="X9" t="s">
        <v>431</v>
      </c>
      <c r="Y9" t="s">
        <v>432</v>
      </c>
      <c r="Z9" t="s">
        <v>433</v>
      </c>
      <c r="AA9">
        <v>700000</v>
      </c>
      <c r="AB9" t="s">
        <v>114</v>
      </c>
      <c r="AF9" t="s">
        <v>434</v>
      </c>
      <c r="AG9" t="s">
        <v>435</v>
      </c>
      <c r="AS9">
        <v>1</v>
      </c>
      <c r="AT9" t="s">
        <v>176</v>
      </c>
      <c r="AU9" t="s">
        <v>435</v>
      </c>
      <c r="AZ9" t="s">
        <v>436</v>
      </c>
    </row>
    <row r="10" spans="1:52">
      <c r="A10" t="s">
        <v>53</v>
      </c>
      <c r="B10" t="s">
        <v>444</v>
      </c>
      <c r="C10" t="s">
        <v>426</v>
      </c>
      <c r="D10" t="s">
        <v>427</v>
      </c>
      <c r="E10" s="133">
        <v>45867</v>
      </c>
      <c r="F10" s="133">
        <v>45803</v>
      </c>
      <c r="G10" s="133">
        <v>45864</v>
      </c>
      <c r="H10" t="s">
        <v>428</v>
      </c>
      <c r="I10" t="s">
        <v>428</v>
      </c>
      <c r="J10" t="s">
        <v>180</v>
      </c>
      <c r="M10" t="s">
        <v>200</v>
      </c>
      <c r="N10" t="s">
        <v>429</v>
      </c>
      <c r="Q10" s="133">
        <v>45864</v>
      </c>
      <c r="R10">
        <v>0</v>
      </c>
      <c r="S10">
        <v>0</v>
      </c>
      <c r="T10" t="s">
        <v>445</v>
      </c>
      <c r="U10">
        <v>2.5</v>
      </c>
      <c r="V10">
        <v>0.38</v>
      </c>
      <c r="W10">
        <v>2.88</v>
      </c>
      <c r="X10" t="s">
        <v>446</v>
      </c>
      <c r="Y10" t="s">
        <v>447</v>
      </c>
      <c r="Z10" t="s">
        <v>433</v>
      </c>
      <c r="AA10">
        <v>700000</v>
      </c>
      <c r="AB10" t="s">
        <v>114</v>
      </c>
      <c r="AF10" t="s">
        <v>434</v>
      </c>
      <c r="AG10" t="s">
        <v>435</v>
      </c>
      <c r="AS10">
        <v>1</v>
      </c>
      <c r="AT10" t="s">
        <v>179</v>
      </c>
      <c r="AU10" t="s">
        <v>435</v>
      </c>
      <c r="AZ10" t="s">
        <v>436</v>
      </c>
    </row>
    <row r="11" spans="1:52">
      <c r="A11" t="s">
        <v>53</v>
      </c>
      <c r="B11" t="s">
        <v>448</v>
      </c>
      <c r="C11" t="s">
        <v>449</v>
      </c>
      <c r="D11" t="s">
        <v>427</v>
      </c>
      <c r="E11" s="133">
        <v>45896</v>
      </c>
      <c r="F11" s="133">
        <v>45869</v>
      </c>
      <c r="G11" s="133">
        <v>45870</v>
      </c>
      <c r="H11" t="s">
        <v>428</v>
      </c>
      <c r="I11" t="s">
        <v>428</v>
      </c>
      <c r="J11" t="s">
        <v>180</v>
      </c>
      <c r="M11" t="s">
        <v>190</v>
      </c>
      <c r="N11" t="s">
        <v>429</v>
      </c>
      <c r="Q11" s="133">
        <v>45870</v>
      </c>
      <c r="R11">
        <v>0</v>
      </c>
      <c r="S11">
        <v>0</v>
      </c>
      <c r="T11" t="s">
        <v>430</v>
      </c>
      <c r="U11">
        <v>6.55</v>
      </c>
      <c r="V11">
        <v>0.98</v>
      </c>
      <c r="W11">
        <v>7.53</v>
      </c>
      <c r="X11" t="s">
        <v>431</v>
      </c>
      <c r="Y11" t="s">
        <v>447</v>
      </c>
      <c r="Z11" t="s">
        <v>433</v>
      </c>
      <c r="AA11">
        <v>700001</v>
      </c>
      <c r="AB11" t="s">
        <v>450</v>
      </c>
      <c r="AF11" t="s">
        <v>434</v>
      </c>
      <c r="AG11" t="s">
        <v>435</v>
      </c>
      <c r="AS11">
        <v>1</v>
      </c>
      <c r="AT11" t="s">
        <v>183</v>
      </c>
      <c r="AU11" t="s">
        <v>435</v>
      </c>
      <c r="AZ11" t="s">
        <v>436</v>
      </c>
    </row>
    <row r="12" spans="1:52">
      <c r="A12" t="s">
        <v>53</v>
      </c>
      <c r="B12" t="s">
        <v>451</v>
      </c>
      <c r="C12" t="s">
        <v>449</v>
      </c>
      <c r="D12" t="s">
        <v>427</v>
      </c>
      <c r="E12" s="133">
        <v>45896</v>
      </c>
      <c r="F12" s="133">
        <v>45870</v>
      </c>
      <c r="G12" s="133">
        <v>45871</v>
      </c>
      <c r="H12" t="s">
        <v>428</v>
      </c>
      <c r="I12" t="s">
        <v>428</v>
      </c>
      <c r="J12" t="s">
        <v>180</v>
      </c>
      <c r="M12" t="s">
        <v>452</v>
      </c>
      <c r="N12" t="s">
        <v>429</v>
      </c>
      <c r="Q12" s="133">
        <v>45871</v>
      </c>
      <c r="R12">
        <v>0</v>
      </c>
      <c r="S12">
        <v>0</v>
      </c>
      <c r="T12" t="s">
        <v>453</v>
      </c>
      <c r="U12">
        <v>6.55</v>
      </c>
      <c r="V12">
        <v>0.98</v>
      </c>
      <c r="W12">
        <v>7.53</v>
      </c>
      <c r="X12" t="s">
        <v>431</v>
      </c>
      <c r="Y12" t="s">
        <v>447</v>
      </c>
      <c r="Z12" t="s">
        <v>433</v>
      </c>
      <c r="AA12">
        <v>700000</v>
      </c>
      <c r="AB12" t="s">
        <v>114</v>
      </c>
      <c r="AF12" t="s">
        <v>434</v>
      </c>
      <c r="AG12" t="s">
        <v>435</v>
      </c>
      <c r="AS12">
        <v>1</v>
      </c>
      <c r="AT12" t="s">
        <v>183</v>
      </c>
      <c r="AU12" t="s">
        <v>435</v>
      </c>
      <c r="AZ12" t="s">
        <v>436</v>
      </c>
    </row>
    <row r="13" spans="1:52">
      <c r="A13" t="s">
        <v>53</v>
      </c>
      <c r="B13" t="s">
        <v>451</v>
      </c>
      <c r="C13" t="s">
        <v>454</v>
      </c>
      <c r="D13" t="s">
        <v>427</v>
      </c>
      <c r="E13" s="133">
        <v>45987</v>
      </c>
      <c r="F13" s="133">
        <v>45870</v>
      </c>
      <c r="G13" s="133">
        <v>45873</v>
      </c>
      <c r="H13" t="s">
        <v>428</v>
      </c>
      <c r="I13" t="s">
        <v>428</v>
      </c>
      <c r="J13" t="s">
        <v>180</v>
      </c>
      <c r="M13" t="s">
        <v>452</v>
      </c>
      <c r="N13" t="s">
        <v>429</v>
      </c>
      <c r="Q13" s="133">
        <v>45873</v>
      </c>
      <c r="R13">
        <v>0</v>
      </c>
      <c r="S13">
        <v>0</v>
      </c>
      <c r="T13" t="s">
        <v>438</v>
      </c>
      <c r="U13">
        <v>0.55999999999999905</v>
      </c>
      <c r="V13">
        <v>0.08</v>
      </c>
      <c r="W13">
        <v>0.63999999999999901</v>
      </c>
      <c r="X13" t="s">
        <v>431</v>
      </c>
      <c r="Y13" t="s">
        <v>447</v>
      </c>
      <c r="Z13" t="s">
        <v>433</v>
      </c>
      <c r="AA13">
        <v>700000</v>
      </c>
      <c r="AB13" t="s">
        <v>114</v>
      </c>
      <c r="AF13" t="s">
        <v>434</v>
      </c>
      <c r="AG13" t="s">
        <v>435</v>
      </c>
      <c r="AS13">
        <v>1</v>
      </c>
      <c r="AT13" t="s">
        <v>183</v>
      </c>
      <c r="AU13" t="s">
        <v>435</v>
      </c>
      <c r="AZ13" t="s">
        <v>436</v>
      </c>
    </row>
    <row r="14" spans="1:52">
      <c r="A14" t="s">
        <v>53</v>
      </c>
      <c r="B14" t="s">
        <v>451</v>
      </c>
      <c r="C14" t="s">
        <v>454</v>
      </c>
      <c r="D14" t="s">
        <v>427</v>
      </c>
      <c r="E14" s="133">
        <v>45987</v>
      </c>
      <c r="F14" s="133">
        <v>45870</v>
      </c>
      <c r="G14" s="133">
        <v>45873</v>
      </c>
      <c r="H14" t="s">
        <v>428</v>
      </c>
      <c r="I14" t="s">
        <v>428</v>
      </c>
      <c r="J14" t="s">
        <v>136</v>
      </c>
      <c r="K14" t="s">
        <v>452</v>
      </c>
      <c r="L14" t="s">
        <v>452</v>
      </c>
      <c r="M14" t="s">
        <v>452</v>
      </c>
      <c r="N14" t="s">
        <v>455</v>
      </c>
      <c r="O14" t="s">
        <v>456</v>
      </c>
      <c r="P14" t="s">
        <v>457</v>
      </c>
      <c r="Q14" s="133">
        <v>45873</v>
      </c>
      <c r="R14">
        <v>0</v>
      </c>
      <c r="S14">
        <v>2</v>
      </c>
      <c r="T14" t="s">
        <v>457</v>
      </c>
      <c r="U14">
        <v>5.22</v>
      </c>
      <c r="V14">
        <v>0.78</v>
      </c>
      <c r="W14">
        <v>6</v>
      </c>
      <c r="X14" t="s">
        <v>431</v>
      </c>
      <c r="Y14" t="s">
        <v>447</v>
      </c>
      <c r="Z14" t="s">
        <v>433</v>
      </c>
      <c r="AA14">
        <v>700000</v>
      </c>
      <c r="AB14" t="s">
        <v>114</v>
      </c>
      <c r="AF14" t="s">
        <v>434</v>
      </c>
      <c r="AG14" t="s">
        <v>435</v>
      </c>
      <c r="AS14">
        <v>1</v>
      </c>
      <c r="AT14" t="s">
        <v>183</v>
      </c>
      <c r="AU14" t="s">
        <v>435</v>
      </c>
      <c r="AZ14" t="s">
        <v>436</v>
      </c>
    </row>
    <row r="15" spans="1:52">
      <c r="A15" t="s">
        <v>53</v>
      </c>
      <c r="B15" t="s">
        <v>451</v>
      </c>
      <c r="C15" t="s">
        <v>454</v>
      </c>
      <c r="D15" t="s">
        <v>427</v>
      </c>
      <c r="E15" s="133">
        <v>45987</v>
      </c>
      <c r="F15" s="133">
        <v>45870</v>
      </c>
      <c r="G15" s="133">
        <v>45873</v>
      </c>
      <c r="H15" t="s">
        <v>428</v>
      </c>
      <c r="I15" t="s">
        <v>428</v>
      </c>
      <c r="J15" t="s">
        <v>136</v>
      </c>
      <c r="K15" t="s">
        <v>452</v>
      </c>
      <c r="L15" t="s">
        <v>452</v>
      </c>
      <c r="M15" t="s">
        <v>452</v>
      </c>
      <c r="N15" t="s">
        <v>455</v>
      </c>
      <c r="O15" t="s">
        <v>456</v>
      </c>
      <c r="P15" t="s">
        <v>443</v>
      </c>
      <c r="Q15" s="133">
        <v>45873</v>
      </c>
      <c r="R15">
        <v>0</v>
      </c>
      <c r="S15">
        <v>2</v>
      </c>
      <c r="T15" t="s">
        <v>443</v>
      </c>
      <c r="U15">
        <v>21.74</v>
      </c>
      <c r="V15">
        <v>3.26</v>
      </c>
      <c r="W15">
        <v>25</v>
      </c>
      <c r="X15" t="s">
        <v>431</v>
      </c>
      <c r="Y15" t="s">
        <v>447</v>
      </c>
      <c r="Z15" t="s">
        <v>433</v>
      </c>
      <c r="AA15">
        <v>700000</v>
      </c>
      <c r="AB15" t="s">
        <v>114</v>
      </c>
      <c r="AF15" t="s">
        <v>434</v>
      </c>
      <c r="AG15" t="s">
        <v>435</v>
      </c>
      <c r="AS15">
        <v>1</v>
      </c>
      <c r="AT15" t="s">
        <v>183</v>
      </c>
      <c r="AU15" t="s">
        <v>435</v>
      </c>
      <c r="AZ15" t="s">
        <v>436</v>
      </c>
    </row>
    <row r="16" spans="1:52">
      <c r="A16" t="s">
        <v>53</v>
      </c>
      <c r="B16" t="s">
        <v>451</v>
      </c>
      <c r="C16" t="s">
        <v>454</v>
      </c>
      <c r="D16" t="s">
        <v>427</v>
      </c>
      <c r="E16" s="133">
        <v>45987</v>
      </c>
      <c r="F16" s="133">
        <v>45870</v>
      </c>
      <c r="G16" s="133">
        <v>45873</v>
      </c>
      <c r="H16" t="s">
        <v>428</v>
      </c>
      <c r="I16" t="s">
        <v>428</v>
      </c>
      <c r="J16" t="s">
        <v>136</v>
      </c>
      <c r="K16" t="s">
        <v>452</v>
      </c>
      <c r="L16" t="s">
        <v>452</v>
      </c>
      <c r="M16" t="s">
        <v>452</v>
      </c>
      <c r="N16" t="s">
        <v>455</v>
      </c>
      <c r="O16" t="s">
        <v>456</v>
      </c>
      <c r="Q16" s="133">
        <v>45873</v>
      </c>
      <c r="R16">
        <v>0</v>
      </c>
      <c r="S16">
        <v>2</v>
      </c>
      <c r="T16" t="s">
        <v>136</v>
      </c>
      <c r="U16">
        <v>320</v>
      </c>
      <c r="V16">
        <v>48</v>
      </c>
      <c r="W16">
        <v>368</v>
      </c>
      <c r="X16" t="s">
        <v>431</v>
      </c>
      <c r="Y16" t="s">
        <v>447</v>
      </c>
      <c r="Z16" t="s">
        <v>433</v>
      </c>
      <c r="AA16">
        <v>700000</v>
      </c>
      <c r="AB16" t="s">
        <v>114</v>
      </c>
      <c r="AF16" t="s">
        <v>434</v>
      </c>
      <c r="AG16" t="s">
        <v>435</v>
      </c>
      <c r="AS16">
        <v>1</v>
      </c>
      <c r="AT16" t="s">
        <v>183</v>
      </c>
      <c r="AU16" t="s">
        <v>435</v>
      </c>
      <c r="AZ16" t="s">
        <v>436</v>
      </c>
    </row>
    <row r="17" spans="1:52" ht="18.600000000000001" customHeight="1">
      <c r="A17" t="s">
        <v>53</v>
      </c>
      <c r="B17" t="s">
        <v>451</v>
      </c>
      <c r="C17" t="s">
        <v>454</v>
      </c>
      <c r="D17" t="s">
        <v>427</v>
      </c>
      <c r="E17" s="133">
        <v>45987</v>
      </c>
      <c r="F17" s="133">
        <v>45870</v>
      </c>
      <c r="G17" s="133">
        <v>45873</v>
      </c>
      <c r="H17" t="s">
        <v>428</v>
      </c>
      <c r="I17" t="s">
        <v>428</v>
      </c>
      <c r="J17" t="s">
        <v>180</v>
      </c>
      <c r="M17" t="s">
        <v>452</v>
      </c>
      <c r="N17" t="s">
        <v>429</v>
      </c>
      <c r="Q17" s="133">
        <v>45873</v>
      </c>
      <c r="R17">
        <v>0</v>
      </c>
      <c r="S17">
        <v>0</v>
      </c>
      <c r="T17" t="s">
        <v>438</v>
      </c>
      <c r="U17">
        <v>0.55999999999999905</v>
      </c>
      <c r="V17">
        <v>0.08</v>
      </c>
      <c r="W17">
        <v>0.63999999999999901</v>
      </c>
      <c r="X17" t="s">
        <v>431</v>
      </c>
      <c r="Y17" t="s">
        <v>447</v>
      </c>
      <c r="Z17" t="s">
        <v>433</v>
      </c>
      <c r="AA17">
        <v>700000</v>
      </c>
      <c r="AB17" t="s">
        <v>114</v>
      </c>
      <c r="AF17" t="s">
        <v>434</v>
      </c>
      <c r="AG17" t="s">
        <v>435</v>
      </c>
      <c r="AS17">
        <v>1</v>
      </c>
      <c r="AT17" t="s">
        <v>183</v>
      </c>
      <c r="AU17" t="s">
        <v>435</v>
      </c>
      <c r="AZ17" t="s">
        <v>436</v>
      </c>
    </row>
    <row r="18" spans="1:52">
      <c r="A18" t="s">
        <v>53</v>
      </c>
      <c r="B18" t="s">
        <v>451</v>
      </c>
      <c r="C18" t="s">
        <v>454</v>
      </c>
      <c r="D18" t="s">
        <v>427</v>
      </c>
      <c r="E18" s="133">
        <v>45987</v>
      </c>
      <c r="F18" s="133">
        <v>45870</v>
      </c>
      <c r="G18" s="133">
        <v>45873</v>
      </c>
      <c r="H18" t="s">
        <v>428</v>
      </c>
      <c r="I18" t="s">
        <v>428</v>
      </c>
      <c r="J18" t="s">
        <v>180</v>
      </c>
      <c r="M18" t="s">
        <v>452</v>
      </c>
      <c r="N18" t="s">
        <v>429</v>
      </c>
      <c r="Q18" s="133">
        <v>45873</v>
      </c>
      <c r="R18">
        <v>0</v>
      </c>
      <c r="S18">
        <v>0</v>
      </c>
      <c r="T18" t="s">
        <v>438</v>
      </c>
      <c r="U18">
        <v>0.55999999999999905</v>
      </c>
      <c r="V18">
        <v>0.08</v>
      </c>
      <c r="W18">
        <v>0.63999999999999901</v>
      </c>
      <c r="X18" t="s">
        <v>431</v>
      </c>
      <c r="Y18" t="s">
        <v>447</v>
      </c>
      <c r="Z18" t="s">
        <v>433</v>
      </c>
      <c r="AA18">
        <v>700000</v>
      </c>
      <c r="AB18" t="s">
        <v>114</v>
      </c>
      <c r="AF18" t="s">
        <v>434</v>
      </c>
      <c r="AG18" t="s">
        <v>435</v>
      </c>
      <c r="AS18">
        <v>1</v>
      </c>
      <c r="AT18" t="s">
        <v>183</v>
      </c>
      <c r="AU18" t="s">
        <v>435</v>
      </c>
      <c r="AZ18" t="s">
        <v>436</v>
      </c>
    </row>
    <row r="19" spans="1:52">
      <c r="A19" t="s">
        <v>53</v>
      </c>
      <c r="B19" t="s">
        <v>451</v>
      </c>
      <c r="C19" t="s">
        <v>454</v>
      </c>
      <c r="D19" t="s">
        <v>427</v>
      </c>
      <c r="E19" s="133">
        <v>45987</v>
      </c>
      <c r="F19" s="133">
        <v>45870</v>
      </c>
      <c r="G19" s="133">
        <v>45873</v>
      </c>
      <c r="H19" t="s">
        <v>428</v>
      </c>
      <c r="I19" t="s">
        <v>428</v>
      </c>
      <c r="J19" t="s">
        <v>180</v>
      </c>
      <c r="M19" t="s">
        <v>452</v>
      </c>
      <c r="N19" t="s">
        <v>429</v>
      </c>
      <c r="Q19" s="133">
        <v>45873</v>
      </c>
      <c r="R19">
        <v>0</v>
      </c>
      <c r="S19">
        <v>0</v>
      </c>
      <c r="T19" t="s">
        <v>437</v>
      </c>
      <c r="U19">
        <v>8.16</v>
      </c>
      <c r="V19">
        <v>1.22</v>
      </c>
      <c r="W19">
        <v>9.3800000000000008</v>
      </c>
      <c r="X19" t="s">
        <v>431</v>
      </c>
      <c r="Y19" t="s">
        <v>447</v>
      </c>
      <c r="Z19" t="s">
        <v>433</v>
      </c>
      <c r="AA19">
        <v>700000</v>
      </c>
      <c r="AB19" t="s">
        <v>114</v>
      </c>
      <c r="AF19" t="s">
        <v>434</v>
      </c>
      <c r="AG19" t="s">
        <v>435</v>
      </c>
      <c r="AS19">
        <v>1</v>
      </c>
      <c r="AT19" t="s">
        <v>183</v>
      </c>
      <c r="AU19" t="s">
        <v>435</v>
      </c>
      <c r="AZ19" t="s">
        <v>436</v>
      </c>
    </row>
    <row r="20" spans="1:52">
      <c r="A20" t="s">
        <v>53</v>
      </c>
      <c r="B20" t="s">
        <v>451</v>
      </c>
      <c r="C20" t="s">
        <v>449</v>
      </c>
      <c r="D20" t="s">
        <v>427</v>
      </c>
      <c r="E20" s="133">
        <v>45896</v>
      </c>
      <c r="F20" s="133">
        <v>45870</v>
      </c>
      <c r="G20" s="133">
        <v>45875</v>
      </c>
      <c r="H20" t="s">
        <v>428</v>
      </c>
      <c r="I20" t="s">
        <v>428</v>
      </c>
      <c r="J20" t="s">
        <v>136</v>
      </c>
      <c r="K20" t="s">
        <v>203</v>
      </c>
      <c r="L20" t="s">
        <v>203</v>
      </c>
      <c r="M20" t="s">
        <v>452</v>
      </c>
      <c r="N20" t="s">
        <v>458</v>
      </c>
      <c r="O20">
        <v>999091028</v>
      </c>
      <c r="Q20" s="133">
        <v>45875</v>
      </c>
      <c r="R20">
        <v>0</v>
      </c>
      <c r="S20">
        <v>1</v>
      </c>
      <c r="T20" t="s">
        <v>136</v>
      </c>
      <c r="U20">
        <v>146.95999999999901</v>
      </c>
      <c r="V20">
        <v>22.04</v>
      </c>
      <c r="W20">
        <v>168.99999999999901</v>
      </c>
      <c r="X20" t="s">
        <v>431</v>
      </c>
      <c r="Y20" t="s">
        <v>447</v>
      </c>
      <c r="Z20" t="s">
        <v>433</v>
      </c>
      <c r="AA20">
        <v>700000</v>
      </c>
      <c r="AB20" t="s">
        <v>114</v>
      </c>
      <c r="AF20" t="s">
        <v>434</v>
      </c>
      <c r="AG20" t="s">
        <v>435</v>
      </c>
      <c r="AS20">
        <v>1</v>
      </c>
      <c r="AT20" t="s">
        <v>183</v>
      </c>
      <c r="AU20" t="s">
        <v>435</v>
      </c>
      <c r="AZ20" t="s">
        <v>436</v>
      </c>
    </row>
    <row r="21" spans="1:52">
      <c r="A21" t="s">
        <v>53</v>
      </c>
      <c r="B21" t="s">
        <v>451</v>
      </c>
      <c r="C21" t="s">
        <v>449</v>
      </c>
      <c r="D21" t="s">
        <v>427</v>
      </c>
      <c r="E21" s="133">
        <v>45896</v>
      </c>
      <c r="F21" s="133">
        <v>45870</v>
      </c>
      <c r="G21" s="133">
        <v>45875</v>
      </c>
      <c r="H21" t="s">
        <v>428</v>
      </c>
      <c r="I21" t="s">
        <v>428</v>
      </c>
      <c r="J21" t="s">
        <v>180</v>
      </c>
      <c r="M21" t="s">
        <v>452</v>
      </c>
      <c r="N21" t="s">
        <v>429</v>
      </c>
      <c r="Q21" s="133">
        <v>45875</v>
      </c>
      <c r="R21">
        <v>0</v>
      </c>
      <c r="S21">
        <v>0</v>
      </c>
      <c r="T21" t="s">
        <v>438</v>
      </c>
      <c r="U21">
        <v>0.55999999999999905</v>
      </c>
      <c r="V21">
        <v>0.08</v>
      </c>
      <c r="W21">
        <v>0.63999999999999901</v>
      </c>
      <c r="X21" t="s">
        <v>431</v>
      </c>
      <c r="Y21" t="s">
        <v>447</v>
      </c>
      <c r="Z21" t="s">
        <v>433</v>
      </c>
      <c r="AA21">
        <v>700000</v>
      </c>
      <c r="AB21" t="s">
        <v>114</v>
      </c>
      <c r="AF21" t="s">
        <v>434</v>
      </c>
      <c r="AG21" t="s">
        <v>435</v>
      </c>
      <c r="AS21">
        <v>1</v>
      </c>
      <c r="AT21" t="s">
        <v>183</v>
      </c>
      <c r="AU21" t="s">
        <v>435</v>
      </c>
      <c r="AZ21" t="s">
        <v>436</v>
      </c>
    </row>
    <row r="22" spans="1:52">
      <c r="A22" t="s">
        <v>53</v>
      </c>
      <c r="B22" t="s">
        <v>451</v>
      </c>
      <c r="C22" t="s">
        <v>449</v>
      </c>
      <c r="D22" t="s">
        <v>427</v>
      </c>
      <c r="E22" s="133">
        <v>45896</v>
      </c>
      <c r="F22" s="133">
        <v>45870</v>
      </c>
      <c r="G22" s="133">
        <v>45875</v>
      </c>
      <c r="H22" t="s">
        <v>428</v>
      </c>
      <c r="I22" t="s">
        <v>428</v>
      </c>
      <c r="J22" t="s">
        <v>136</v>
      </c>
      <c r="K22" t="s">
        <v>203</v>
      </c>
      <c r="L22" t="s">
        <v>203</v>
      </c>
      <c r="M22" t="s">
        <v>452</v>
      </c>
      <c r="N22" t="s">
        <v>458</v>
      </c>
      <c r="O22">
        <v>999091028</v>
      </c>
      <c r="P22" t="s">
        <v>443</v>
      </c>
      <c r="Q22" s="133">
        <v>45875</v>
      </c>
      <c r="R22">
        <v>0</v>
      </c>
      <c r="S22">
        <v>1</v>
      </c>
      <c r="T22" t="s">
        <v>443</v>
      </c>
      <c r="U22">
        <v>9.57</v>
      </c>
      <c r="V22">
        <v>1.44</v>
      </c>
      <c r="W22">
        <v>11.01</v>
      </c>
      <c r="X22" t="s">
        <v>431</v>
      </c>
      <c r="Y22" t="s">
        <v>447</v>
      </c>
      <c r="Z22" t="s">
        <v>433</v>
      </c>
      <c r="AA22">
        <v>700000</v>
      </c>
      <c r="AB22" t="s">
        <v>114</v>
      </c>
      <c r="AF22" t="s">
        <v>434</v>
      </c>
      <c r="AG22" t="s">
        <v>435</v>
      </c>
      <c r="AS22">
        <v>1</v>
      </c>
      <c r="AT22" t="s">
        <v>183</v>
      </c>
      <c r="AU22" t="s">
        <v>435</v>
      </c>
      <c r="AZ22" t="s">
        <v>436</v>
      </c>
    </row>
    <row r="23" spans="1:52">
      <c r="A23" t="s">
        <v>53</v>
      </c>
      <c r="B23" t="s">
        <v>451</v>
      </c>
      <c r="C23" t="s">
        <v>449</v>
      </c>
      <c r="D23" t="s">
        <v>427</v>
      </c>
      <c r="E23" s="133">
        <v>45896</v>
      </c>
      <c r="F23" s="133">
        <v>45870</v>
      </c>
      <c r="G23" s="133">
        <v>45875</v>
      </c>
      <c r="H23" t="s">
        <v>428</v>
      </c>
      <c r="I23" t="s">
        <v>428</v>
      </c>
      <c r="J23" t="s">
        <v>180</v>
      </c>
      <c r="M23" t="s">
        <v>452</v>
      </c>
      <c r="N23" t="s">
        <v>429</v>
      </c>
      <c r="Q23" s="133">
        <v>45875</v>
      </c>
      <c r="R23">
        <v>0</v>
      </c>
      <c r="S23">
        <v>0</v>
      </c>
      <c r="T23" t="s">
        <v>438</v>
      </c>
      <c r="U23">
        <v>0.55999999999999905</v>
      </c>
      <c r="V23">
        <v>0.08</v>
      </c>
      <c r="W23">
        <v>0.63999999999999901</v>
      </c>
      <c r="X23" t="s">
        <v>431</v>
      </c>
      <c r="Y23" t="s">
        <v>447</v>
      </c>
      <c r="Z23" t="s">
        <v>433</v>
      </c>
      <c r="AA23">
        <v>700000</v>
      </c>
      <c r="AB23" t="s">
        <v>114</v>
      </c>
      <c r="AF23" t="s">
        <v>434</v>
      </c>
      <c r="AG23" t="s">
        <v>435</v>
      </c>
      <c r="AS23">
        <v>1</v>
      </c>
      <c r="AT23" t="s">
        <v>183</v>
      </c>
      <c r="AU23" t="s">
        <v>435</v>
      </c>
      <c r="AZ23" t="s">
        <v>436</v>
      </c>
    </row>
    <row r="24" spans="1:52">
      <c r="A24" t="s">
        <v>53</v>
      </c>
      <c r="B24" t="s">
        <v>451</v>
      </c>
      <c r="C24" t="s">
        <v>449</v>
      </c>
      <c r="D24" t="s">
        <v>427</v>
      </c>
      <c r="E24" s="133">
        <v>45896</v>
      </c>
      <c r="F24" s="133">
        <v>45870</v>
      </c>
      <c r="G24" s="133">
        <v>45875</v>
      </c>
      <c r="H24" t="s">
        <v>428</v>
      </c>
      <c r="I24" t="s">
        <v>428</v>
      </c>
      <c r="J24" t="s">
        <v>180</v>
      </c>
      <c r="M24" t="s">
        <v>452</v>
      </c>
      <c r="N24" t="s">
        <v>429</v>
      </c>
      <c r="Q24" s="133">
        <v>45875</v>
      </c>
      <c r="R24">
        <v>0</v>
      </c>
      <c r="S24">
        <v>0</v>
      </c>
      <c r="T24" t="s">
        <v>437</v>
      </c>
      <c r="U24">
        <v>8.16</v>
      </c>
      <c r="V24">
        <v>1.22</v>
      </c>
      <c r="W24">
        <v>9.3800000000000008</v>
      </c>
      <c r="X24" t="s">
        <v>431</v>
      </c>
      <c r="Y24" t="s">
        <v>447</v>
      </c>
      <c r="Z24" t="s">
        <v>433</v>
      </c>
      <c r="AA24">
        <v>700000</v>
      </c>
      <c r="AB24" t="s">
        <v>114</v>
      </c>
      <c r="AF24" t="s">
        <v>434</v>
      </c>
      <c r="AG24" t="s">
        <v>435</v>
      </c>
      <c r="AS24">
        <v>1</v>
      </c>
      <c r="AT24" t="s">
        <v>183</v>
      </c>
      <c r="AU24" t="s">
        <v>435</v>
      </c>
      <c r="AZ24" t="s">
        <v>436</v>
      </c>
    </row>
    <row r="25" spans="1:52">
      <c r="A25" t="s">
        <v>53</v>
      </c>
      <c r="B25" t="s">
        <v>448</v>
      </c>
      <c r="C25" t="s">
        <v>449</v>
      </c>
      <c r="D25" t="s">
        <v>427</v>
      </c>
      <c r="E25" s="133">
        <v>45896</v>
      </c>
      <c r="F25" s="133">
        <v>45869</v>
      </c>
      <c r="G25" s="133">
        <v>45876</v>
      </c>
      <c r="H25" t="s">
        <v>428</v>
      </c>
      <c r="I25" t="s">
        <v>428</v>
      </c>
      <c r="J25" t="s">
        <v>188</v>
      </c>
      <c r="K25" t="s">
        <v>189</v>
      </c>
      <c r="L25" t="s">
        <v>190</v>
      </c>
      <c r="M25" t="s">
        <v>190</v>
      </c>
      <c r="N25" t="s">
        <v>439</v>
      </c>
      <c r="O25">
        <v>2988258715</v>
      </c>
      <c r="Q25" s="133">
        <v>45876</v>
      </c>
      <c r="R25">
        <v>0</v>
      </c>
      <c r="S25">
        <v>0</v>
      </c>
      <c r="T25" t="s">
        <v>459</v>
      </c>
      <c r="U25">
        <v>310.52999999999997</v>
      </c>
      <c r="V25">
        <v>46.58</v>
      </c>
      <c r="W25">
        <v>357.11</v>
      </c>
      <c r="X25" t="s">
        <v>431</v>
      </c>
      <c r="Y25" t="s">
        <v>447</v>
      </c>
      <c r="Z25" t="s">
        <v>433</v>
      </c>
      <c r="AA25">
        <v>700001</v>
      </c>
      <c r="AB25" t="s">
        <v>450</v>
      </c>
      <c r="AF25" t="s">
        <v>434</v>
      </c>
      <c r="AG25" t="s">
        <v>435</v>
      </c>
      <c r="AS25">
        <v>1</v>
      </c>
      <c r="AT25" t="s">
        <v>183</v>
      </c>
      <c r="AU25" t="s">
        <v>435</v>
      </c>
      <c r="AZ25" t="s">
        <v>436</v>
      </c>
    </row>
    <row r="26" spans="1:52">
      <c r="A26" t="s">
        <v>53</v>
      </c>
      <c r="B26" t="s">
        <v>460</v>
      </c>
      <c r="C26" t="s">
        <v>449</v>
      </c>
      <c r="D26" t="s">
        <v>427</v>
      </c>
      <c r="E26" s="133">
        <v>45896</v>
      </c>
      <c r="F26" s="133">
        <v>45884</v>
      </c>
      <c r="G26" s="133">
        <v>45885</v>
      </c>
      <c r="H26" t="s">
        <v>428</v>
      </c>
      <c r="I26" t="s">
        <v>428</v>
      </c>
      <c r="J26" t="s">
        <v>180</v>
      </c>
      <c r="M26" t="s">
        <v>196</v>
      </c>
      <c r="N26" t="s">
        <v>429</v>
      </c>
      <c r="Q26" s="133">
        <v>45885</v>
      </c>
      <c r="R26">
        <v>0</v>
      </c>
      <c r="S26">
        <v>0</v>
      </c>
      <c r="T26" t="s">
        <v>430</v>
      </c>
      <c r="U26">
        <v>6.55</v>
      </c>
      <c r="V26">
        <v>0.98</v>
      </c>
      <c r="W26">
        <v>7.53</v>
      </c>
      <c r="X26" t="s">
        <v>431</v>
      </c>
      <c r="Y26" t="s">
        <v>447</v>
      </c>
      <c r="Z26" t="s">
        <v>433</v>
      </c>
      <c r="AA26">
        <v>700000</v>
      </c>
      <c r="AB26" t="s">
        <v>114</v>
      </c>
      <c r="AF26" t="s">
        <v>434</v>
      </c>
      <c r="AG26" t="s">
        <v>435</v>
      </c>
      <c r="AS26">
        <v>1</v>
      </c>
      <c r="AT26" t="s">
        <v>192</v>
      </c>
      <c r="AU26" t="s">
        <v>435</v>
      </c>
      <c r="AZ26" t="s">
        <v>436</v>
      </c>
    </row>
    <row r="27" spans="1:52">
      <c r="A27" t="s">
        <v>53</v>
      </c>
      <c r="B27" t="s">
        <v>461</v>
      </c>
      <c r="C27" t="s">
        <v>449</v>
      </c>
      <c r="D27" t="s">
        <v>427</v>
      </c>
      <c r="E27" s="133">
        <v>45896</v>
      </c>
      <c r="F27" s="133">
        <v>45894</v>
      </c>
      <c r="G27" s="133">
        <v>45895</v>
      </c>
      <c r="H27" t="s">
        <v>428</v>
      </c>
      <c r="I27" t="s">
        <v>428</v>
      </c>
      <c r="J27" t="s">
        <v>180</v>
      </c>
      <c r="M27" t="s">
        <v>196</v>
      </c>
      <c r="N27" t="s">
        <v>429</v>
      </c>
      <c r="Q27" s="133">
        <v>45895</v>
      </c>
      <c r="R27">
        <v>0</v>
      </c>
      <c r="S27">
        <v>0</v>
      </c>
      <c r="T27" t="s">
        <v>430</v>
      </c>
      <c r="U27">
        <v>6.55</v>
      </c>
      <c r="V27">
        <v>0.98</v>
      </c>
      <c r="W27">
        <v>7.53</v>
      </c>
      <c r="X27" t="s">
        <v>431</v>
      </c>
      <c r="Y27" t="s">
        <v>447</v>
      </c>
      <c r="Z27" t="s">
        <v>433</v>
      </c>
      <c r="AA27">
        <v>700000</v>
      </c>
      <c r="AB27" t="s">
        <v>114</v>
      </c>
      <c r="AF27" t="s">
        <v>434</v>
      </c>
      <c r="AG27" t="s">
        <v>435</v>
      </c>
      <c r="AS27">
        <v>1</v>
      </c>
      <c r="AT27" t="s">
        <v>194</v>
      </c>
      <c r="AU27" t="s">
        <v>435</v>
      </c>
      <c r="AZ27" t="s">
        <v>436</v>
      </c>
    </row>
    <row r="28" spans="1:52">
      <c r="A28" t="s">
        <v>53</v>
      </c>
      <c r="B28" t="s">
        <v>460</v>
      </c>
      <c r="C28" t="s">
        <v>454</v>
      </c>
      <c r="D28" t="s">
        <v>427</v>
      </c>
      <c r="E28" s="133">
        <v>45987</v>
      </c>
      <c r="F28" s="133">
        <v>45884</v>
      </c>
      <c r="G28" s="133">
        <v>45897</v>
      </c>
      <c r="H28" t="s">
        <v>428</v>
      </c>
      <c r="I28" t="s">
        <v>428</v>
      </c>
      <c r="J28" t="s">
        <v>180</v>
      </c>
      <c r="M28" t="s">
        <v>196</v>
      </c>
      <c r="N28" t="s">
        <v>429</v>
      </c>
      <c r="Q28" s="133">
        <v>45897</v>
      </c>
      <c r="R28">
        <v>0</v>
      </c>
      <c r="S28">
        <v>0</v>
      </c>
      <c r="T28" t="s">
        <v>437</v>
      </c>
      <c r="U28">
        <v>8.16</v>
      </c>
      <c r="V28">
        <v>1.22</v>
      </c>
      <c r="W28">
        <v>9.3800000000000008</v>
      </c>
      <c r="X28" t="s">
        <v>431</v>
      </c>
      <c r="Y28" t="s">
        <v>447</v>
      </c>
      <c r="Z28" t="s">
        <v>433</v>
      </c>
      <c r="AA28">
        <v>700000</v>
      </c>
      <c r="AB28" t="s">
        <v>114</v>
      </c>
      <c r="AF28" t="s">
        <v>434</v>
      </c>
      <c r="AG28" t="s">
        <v>435</v>
      </c>
      <c r="AS28">
        <v>1</v>
      </c>
      <c r="AT28" t="s">
        <v>192</v>
      </c>
      <c r="AU28" t="s">
        <v>435</v>
      </c>
      <c r="AZ28" t="s">
        <v>436</v>
      </c>
    </row>
    <row r="29" spans="1:52">
      <c r="A29" t="s">
        <v>53</v>
      </c>
      <c r="B29" t="s">
        <v>460</v>
      </c>
      <c r="C29" t="s">
        <v>454</v>
      </c>
      <c r="D29" t="s">
        <v>427</v>
      </c>
      <c r="E29" s="133">
        <v>45987</v>
      </c>
      <c r="F29" s="133">
        <v>45884</v>
      </c>
      <c r="G29" s="133">
        <v>45897</v>
      </c>
      <c r="H29" t="s">
        <v>428</v>
      </c>
      <c r="I29" t="s">
        <v>428</v>
      </c>
      <c r="J29" t="s">
        <v>136</v>
      </c>
      <c r="K29" t="s">
        <v>462</v>
      </c>
      <c r="L29" t="s">
        <v>462</v>
      </c>
      <c r="M29" t="s">
        <v>196</v>
      </c>
      <c r="N29" t="s">
        <v>463</v>
      </c>
      <c r="O29">
        <v>1002981455</v>
      </c>
      <c r="P29" t="s">
        <v>443</v>
      </c>
      <c r="Q29" s="133">
        <v>45897</v>
      </c>
      <c r="R29">
        <v>0</v>
      </c>
      <c r="S29">
        <v>1</v>
      </c>
      <c r="T29" t="s">
        <v>443</v>
      </c>
      <c r="U29">
        <v>21.74</v>
      </c>
      <c r="V29">
        <v>3.26</v>
      </c>
      <c r="W29">
        <v>25</v>
      </c>
      <c r="X29" t="s">
        <v>431</v>
      </c>
      <c r="Y29" t="s">
        <v>447</v>
      </c>
      <c r="Z29" t="s">
        <v>433</v>
      </c>
      <c r="AA29">
        <v>700000</v>
      </c>
      <c r="AB29" t="s">
        <v>114</v>
      </c>
      <c r="AF29" t="s">
        <v>434</v>
      </c>
      <c r="AG29" t="s">
        <v>435</v>
      </c>
      <c r="AS29">
        <v>1</v>
      </c>
      <c r="AT29" t="s">
        <v>192</v>
      </c>
      <c r="AU29" t="s">
        <v>435</v>
      </c>
      <c r="AZ29" t="s">
        <v>436</v>
      </c>
    </row>
    <row r="30" spans="1:52">
      <c r="A30" t="s">
        <v>53</v>
      </c>
      <c r="B30" t="s">
        <v>460</v>
      </c>
      <c r="C30" t="s">
        <v>454</v>
      </c>
      <c r="D30" t="s">
        <v>427</v>
      </c>
      <c r="E30" s="133">
        <v>45987</v>
      </c>
      <c r="F30" s="133">
        <v>45884</v>
      </c>
      <c r="G30" s="133">
        <v>45897</v>
      </c>
      <c r="H30" t="s">
        <v>428</v>
      </c>
      <c r="I30" t="s">
        <v>428</v>
      </c>
      <c r="J30" t="s">
        <v>180</v>
      </c>
      <c r="M30" t="s">
        <v>196</v>
      </c>
      <c r="N30" t="s">
        <v>429</v>
      </c>
      <c r="Q30" s="133">
        <v>45897</v>
      </c>
      <c r="R30">
        <v>0</v>
      </c>
      <c r="S30">
        <v>0</v>
      </c>
      <c r="T30" t="s">
        <v>438</v>
      </c>
      <c r="U30">
        <v>0.55999999999999905</v>
      </c>
      <c r="V30">
        <v>0.08</v>
      </c>
      <c r="W30">
        <v>0.63999999999999901</v>
      </c>
      <c r="X30" t="s">
        <v>431</v>
      </c>
      <c r="Y30" t="s">
        <v>447</v>
      </c>
      <c r="Z30" t="s">
        <v>433</v>
      </c>
      <c r="AA30">
        <v>700000</v>
      </c>
      <c r="AB30" t="s">
        <v>114</v>
      </c>
      <c r="AF30" t="s">
        <v>434</v>
      </c>
      <c r="AG30" t="s">
        <v>435</v>
      </c>
      <c r="AS30">
        <v>1</v>
      </c>
      <c r="AT30" t="s">
        <v>192</v>
      </c>
      <c r="AU30" t="s">
        <v>435</v>
      </c>
      <c r="AZ30" t="s">
        <v>436</v>
      </c>
    </row>
    <row r="31" spans="1:52">
      <c r="A31" t="s">
        <v>53</v>
      </c>
      <c r="B31" t="s">
        <v>460</v>
      </c>
      <c r="C31" t="s">
        <v>454</v>
      </c>
      <c r="D31" t="s">
        <v>427</v>
      </c>
      <c r="E31" s="133">
        <v>45987</v>
      </c>
      <c r="F31" s="133">
        <v>45884</v>
      </c>
      <c r="G31" s="133">
        <v>45897</v>
      </c>
      <c r="H31" t="s">
        <v>428</v>
      </c>
      <c r="I31" t="s">
        <v>428</v>
      </c>
      <c r="J31" t="s">
        <v>136</v>
      </c>
      <c r="K31" t="s">
        <v>462</v>
      </c>
      <c r="L31" t="s">
        <v>462</v>
      </c>
      <c r="M31" t="s">
        <v>196</v>
      </c>
      <c r="N31" t="s">
        <v>463</v>
      </c>
      <c r="O31">
        <v>1002981455</v>
      </c>
      <c r="Q31" s="133">
        <v>45897</v>
      </c>
      <c r="R31">
        <v>0</v>
      </c>
      <c r="S31">
        <v>1</v>
      </c>
      <c r="T31" t="s">
        <v>136</v>
      </c>
      <c r="U31">
        <v>152.16999999999999</v>
      </c>
      <c r="V31">
        <v>22.83</v>
      </c>
      <c r="W31">
        <v>175</v>
      </c>
      <c r="X31" t="s">
        <v>431</v>
      </c>
      <c r="Y31" t="s">
        <v>447</v>
      </c>
      <c r="Z31" t="s">
        <v>433</v>
      </c>
      <c r="AA31">
        <v>700000</v>
      </c>
      <c r="AB31" t="s">
        <v>114</v>
      </c>
      <c r="AF31" t="s">
        <v>434</v>
      </c>
      <c r="AG31" t="s">
        <v>435</v>
      </c>
      <c r="AS31">
        <v>1</v>
      </c>
      <c r="AT31" t="s">
        <v>192</v>
      </c>
      <c r="AU31" t="s">
        <v>435</v>
      </c>
      <c r="AZ31" t="s">
        <v>436</v>
      </c>
    </row>
    <row r="32" spans="1:52">
      <c r="A32" t="s">
        <v>53</v>
      </c>
      <c r="B32" t="s">
        <v>460</v>
      </c>
      <c r="C32" t="s">
        <v>454</v>
      </c>
      <c r="D32" t="s">
        <v>427</v>
      </c>
      <c r="E32" s="133">
        <v>45987</v>
      </c>
      <c r="F32" s="133">
        <v>45884</v>
      </c>
      <c r="G32" s="133">
        <v>45897</v>
      </c>
      <c r="H32" t="s">
        <v>428</v>
      </c>
      <c r="I32" t="s">
        <v>428</v>
      </c>
      <c r="J32" t="s">
        <v>180</v>
      </c>
      <c r="M32" t="s">
        <v>196</v>
      </c>
      <c r="N32" t="s">
        <v>429</v>
      </c>
      <c r="Q32" s="133">
        <v>45897</v>
      </c>
      <c r="R32">
        <v>0</v>
      </c>
      <c r="S32">
        <v>0</v>
      </c>
      <c r="T32" t="s">
        <v>438</v>
      </c>
      <c r="U32">
        <v>0.55999999999999905</v>
      </c>
      <c r="V32">
        <v>0.08</v>
      </c>
      <c r="W32">
        <v>0.63999999999999901</v>
      </c>
      <c r="X32" t="s">
        <v>431</v>
      </c>
      <c r="Y32" t="s">
        <v>447</v>
      </c>
      <c r="Z32" t="s">
        <v>433</v>
      </c>
      <c r="AA32">
        <v>700000</v>
      </c>
      <c r="AB32" t="s">
        <v>114</v>
      </c>
      <c r="AF32" t="s">
        <v>434</v>
      </c>
      <c r="AG32" t="s">
        <v>435</v>
      </c>
      <c r="AS32">
        <v>1</v>
      </c>
      <c r="AT32" t="s">
        <v>192</v>
      </c>
      <c r="AU32" t="s">
        <v>435</v>
      </c>
      <c r="AZ32" t="s">
        <v>436</v>
      </c>
    </row>
    <row r="33" spans="1:52">
      <c r="A33" t="s">
        <v>53</v>
      </c>
      <c r="B33" t="s">
        <v>460</v>
      </c>
      <c r="C33" t="s">
        <v>449</v>
      </c>
      <c r="D33" t="s">
        <v>427</v>
      </c>
      <c r="E33" s="133">
        <v>45896</v>
      </c>
      <c r="F33" s="133">
        <v>45884</v>
      </c>
      <c r="G33" s="133">
        <v>45897</v>
      </c>
      <c r="H33" t="s">
        <v>428</v>
      </c>
      <c r="I33" t="s">
        <v>428</v>
      </c>
      <c r="J33" t="s">
        <v>188</v>
      </c>
      <c r="K33" t="s">
        <v>190</v>
      </c>
      <c r="L33" t="s">
        <v>196</v>
      </c>
      <c r="M33" t="s">
        <v>196</v>
      </c>
      <c r="N33" t="s">
        <v>439</v>
      </c>
      <c r="O33">
        <v>2988335494</v>
      </c>
      <c r="Q33" s="133">
        <v>45897</v>
      </c>
      <c r="R33">
        <v>0</v>
      </c>
      <c r="S33">
        <v>0</v>
      </c>
      <c r="T33" t="s">
        <v>464</v>
      </c>
      <c r="U33">
        <v>636.92999999999995</v>
      </c>
      <c r="V33">
        <v>95.54</v>
      </c>
      <c r="W33">
        <v>732.47</v>
      </c>
      <c r="X33" t="s">
        <v>431</v>
      </c>
      <c r="Y33" t="s">
        <v>447</v>
      </c>
      <c r="Z33" t="s">
        <v>433</v>
      </c>
      <c r="AA33">
        <v>700000</v>
      </c>
      <c r="AB33" t="s">
        <v>114</v>
      </c>
      <c r="AF33" t="s">
        <v>434</v>
      </c>
      <c r="AG33" t="s">
        <v>435</v>
      </c>
      <c r="AS33">
        <v>1</v>
      </c>
      <c r="AT33" t="s">
        <v>192</v>
      </c>
      <c r="AU33" t="s">
        <v>435</v>
      </c>
      <c r="AZ33" t="s">
        <v>436</v>
      </c>
    </row>
    <row r="34" spans="1:52">
      <c r="A34" t="s">
        <v>53</v>
      </c>
      <c r="B34" t="s">
        <v>465</v>
      </c>
      <c r="C34" t="s">
        <v>466</v>
      </c>
      <c r="D34" t="s">
        <v>427</v>
      </c>
      <c r="E34" s="133">
        <v>45928</v>
      </c>
      <c r="F34" s="133">
        <v>45898</v>
      </c>
      <c r="G34" s="133">
        <v>45899</v>
      </c>
      <c r="H34" t="s">
        <v>428</v>
      </c>
      <c r="I34" t="s">
        <v>428</v>
      </c>
      <c r="J34" t="s">
        <v>180</v>
      </c>
      <c r="M34" t="s">
        <v>200</v>
      </c>
      <c r="N34" t="s">
        <v>429</v>
      </c>
      <c r="Q34" s="133">
        <v>45899</v>
      </c>
      <c r="R34">
        <v>0</v>
      </c>
      <c r="S34">
        <v>0</v>
      </c>
      <c r="T34" t="s">
        <v>430</v>
      </c>
      <c r="U34">
        <v>6.55</v>
      </c>
      <c r="V34">
        <v>0.98</v>
      </c>
      <c r="W34">
        <v>7.53</v>
      </c>
      <c r="X34" t="s">
        <v>431</v>
      </c>
      <c r="Y34" t="s">
        <v>447</v>
      </c>
      <c r="Z34" t="s">
        <v>433</v>
      </c>
      <c r="AA34">
        <v>700000</v>
      </c>
      <c r="AB34" t="s">
        <v>114</v>
      </c>
      <c r="AF34" t="s">
        <v>434</v>
      </c>
      <c r="AG34" t="s">
        <v>435</v>
      </c>
      <c r="AS34">
        <v>1</v>
      </c>
      <c r="AT34" t="s">
        <v>198</v>
      </c>
      <c r="AU34" t="s">
        <v>435</v>
      </c>
      <c r="AZ34" t="s">
        <v>436</v>
      </c>
    </row>
    <row r="35" spans="1:52">
      <c r="A35" t="s">
        <v>53</v>
      </c>
      <c r="B35" t="s">
        <v>465</v>
      </c>
      <c r="C35" t="s">
        <v>466</v>
      </c>
      <c r="D35" t="s">
        <v>427</v>
      </c>
      <c r="E35" s="133">
        <v>45928</v>
      </c>
      <c r="F35" s="133">
        <v>45898</v>
      </c>
      <c r="G35" s="133">
        <v>45903</v>
      </c>
      <c r="H35" t="s">
        <v>428</v>
      </c>
      <c r="I35" t="s">
        <v>428</v>
      </c>
      <c r="J35" t="s">
        <v>188</v>
      </c>
      <c r="K35" t="s">
        <v>190</v>
      </c>
      <c r="L35" t="s">
        <v>200</v>
      </c>
      <c r="M35" t="s">
        <v>200</v>
      </c>
      <c r="N35" t="s">
        <v>439</v>
      </c>
      <c r="O35">
        <v>2988439349</v>
      </c>
      <c r="Q35" s="133">
        <v>45903</v>
      </c>
      <c r="R35">
        <v>0</v>
      </c>
      <c r="S35">
        <v>0</v>
      </c>
      <c r="T35" t="s">
        <v>467</v>
      </c>
      <c r="U35">
        <v>642.76</v>
      </c>
      <c r="V35">
        <v>96.41</v>
      </c>
      <c r="W35">
        <v>739.17</v>
      </c>
      <c r="X35" t="s">
        <v>431</v>
      </c>
      <c r="Y35" t="s">
        <v>447</v>
      </c>
      <c r="Z35" t="s">
        <v>433</v>
      </c>
      <c r="AA35">
        <v>700000</v>
      </c>
      <c r="AB35" t="s">
        <v>114</v>
      </c>
      <c r="AF35" t="s">
        <v>434</v>
      </c>
      <c r="AG35" t="s">
        <v>435</v>
      </c>
      <c r="AS35">
        <v>1</v>
      </c>
      <c r="AT35" t="s">
        <v>198</v>
      </c>
      <c r="AU35" t="s">
        <v>435</v>
      </c>
      <c r="AZ35" t="s">
        <v>436</v>
      </c>
    </row>
    <row r="36" spans="1:52">
      <c r="A36" t="s">
        <v>53</v>
      </c>
      <c r="B36" t="s">
        <v>465</v>
      </c>
      <c r="C36" t="s">
        <v>466</v>
      </c>
      <c r="D36" t="s">
        <v>427</v>
      </c>
      <c r="E36" s="133">
        <v>45928</v>
      </c>
      <c r="F36" s="133">
        <v>45898</v>
      </c>
      <c r="G36" s="133">
        <v>45903</v>
      </c>
      <c r="H36" t="s">
        <v>428</v>
      </c>
      <c r="I36" t="s">
        <v>428</v>
      </c>
      <c r="J36" t="s">
        <v>136</v>
      </c>
      <c r="K36" t="s">
        <v>200</v>
      </c>
      <c r="L36" t="s">
        <v>200</v>
      </c>
      <c r="M36" t="s">
        <v>200</v>
      </c>
      <c r="N36" t="s">
        <v>468</v>
      </c>
      <c r="O36" t="s">
        <v>469</v>
      </c>
      <c r="Q36" s="133">
        <v>45903</v>
      </c>
      <c r="R36">
        <v>0</v>
      </c>
      <c r="S36">
        <v>1</v>
      </c>
      <c r="T36" t="s">
        <v>136</v>
      </c>
      <c r="U36">
        <v>129.57</v>
      </c>
      <c r="V36">
        <v>19.43</v>
      </c>
      <c r="W36">
        <v>149</v>
      </c>
      <c r="X36" t="s">
        <v>431</v>
      </c>
      <c r="Y36" t="s">
        <v>447</v>
      </c>
      <c r="Z36" t="s">
        <v>433</v>
      </c>
      <c r="AA36">
        <v>700000</v>
      </c>
      <c r="AB36" t="s">
        <v>114</v>
      </c>
      <c r="AF36" t="s">
        <v>434</v>
      </c>
      <c r="AG36" t="s">
        <v>435</v>
      </c>
      <c r="AS36">
        <v>1</v>
      </c>
      <c r="AT36" t="s">
        <v>198</v>
      </c>
      <c r="AU36" t="s">
        <v>435</v>
      </c>
      <c r="AZ36" t="s">
        <v>436</v>
      </c>
    </row>
    <row r="37" spans="1:52">
      <c r="A37" t="s">
        <v>53</v>
      </c>
      <c r="B37" t="s">
        <v>461</v>
      </c>
      <c r="C37" t="s">
        <v>466</v>
      </c>
      <c r="D37" t="s">
        <v>427</v>
      </c>
      <c r="E37" s="133">
        <v>45928</v>
      </c>
      <c r="F37" s="133">
        <v>45894</v>
      </c>
      <c r="G37" s="133">
        <v>45904</v>
      </c>
      <c r="H37" t="s">
        <v>428</v>
      </c>
      <c r="I37" t="s">
        <v>428</v>
      </c>
      <c r="J37" t="s">
        <v>180</v>
      </c>
      <c r="M37" t="s">
        <v>196</v>
      </c>
      <c r="N37" t="s">
        <v>429</v>
      </c>
      <c r="Q37" s="133">
        <v>45904</v>
      </c>
      <c r="R37">
        <v>0</v>
      </c>
      <c r="S37">
        <v>0</v>
      </c>
      <c r="T37" t="s">
        <v>470</v>
      </c>
      <c r="U37">
        <v>11.2</v>
      </c>
      <c r="V37">
        <v>1.68</v>
      </c>
      <c r="W37">
        <v>12.88</v>
      </c>
      <c r="X37" t="s">
        <v>431</v>
      </c>
      <c r="Y37" t="s">
        <v>447</v>
      </c>
      <c r="Z37" t="s">
        <v>433</v>
      </c>
      <c r="AA37">
        <v>700000</v>
      </c>
      <c r="AB37" t="s">
        <v>114</v>
      </c>
      <c r="AF37" t="s">
        <v>434</v>
      </c>
      <c r="AG37" t="s">
        <v>435</v>
      </c>
      <c r="AS37">
        <v>1</v>
      </c>
      <c r="AT37" t="s">
        <v>194</v>
      </c>
      <c r="AU37" t="s">
        <v>435</v>
      </c>
      <c r="AZ37" t="s">
        <v>436</v>
      </c>
    </row>
    <row r="38" spans="1:52">
      <c r="A38" t="s">
        <v>53</v>
      </c>
      <c r="B38" t="s">
        <v>461</v>
      </c>
      <c r="C38" t="s">
        <v>449</v>
      </c>
      <c r="D38" t="s">
        <v>427</v>
      </c>
      <c r="E38" s="133">
        <v>45896</v>
      </c>
      <c r="F38" s="133">
        <v>45894</v>
      </c>
      <c r="G38" s="133">
        <v>45909</v>
      </c>
      <c r="H38" t="s">
        <v>428</v>
      </c>
      <c r="I38" t="s">
        <v>428</v>
      </c>
      <c r="J38" t="s">
        <v>188</v>
      </c>
      <c r="K38" t="s">
        <v>190</v>
      </c>
      <c r="L38" t="s">
        <v>203</v>
      </c>
      <c r="M38" t="s">
        <v>196</v>
      </c>
      <c r="N38" t="s">
        <v>439</v>
      </c>
      <c r="O38">
        <v>2988413340</v>
      </c>
      <c r="Q38" s="133">
        <v>45909</v>
      </c>
      <c r="R38">
        <v>0</v>
      </c>
      <c r="S38">
        <v>0</v>
      </c>
      <c r="T38" t="s">
        <v>471</v>
      </c>
      <c r="U38">
        <v>854.8</v>
      </c>
      <c r="V38">
        <v>128.22</v>
      </c>
      <c r="W38">
        <v>983.02</v>
      </c>
      <c r="X38" t="s">
        <v>431</v>
      </c>
      <c r="Y38" t="s">
        <v>447</v>
      </c>
      <c r="Z38" t="s">
        <v>433</v>
      </c>
      <c r="AA38">
        <v>700000</v>
      </c>
      <c r="AB38" t="s">
        <v>114</v>
      </c>
      <c r="AF38" t="s">
        <v>434</v>
      </c>
      <c r="AG38" t="s">
        <v>435</v>
      </c>
      <c r="AS38">
        <v>1</v>
      </c>
      <c r="AT38" t="s">
        <v>194</v>
      </c>
      <c r="AU38" t="s">
        <v>435</v>
      </c>
      <c r="AZ38" t="s">
        <v>436</v>
      </c>
    </row>
    <row r="39" spans="1:52">
      <c r="A39" t="s">
        <v>53</v>
      </c>
      <c r="B39" t="s">
        <v>461</v>
      </c>
      <c r="C39" t="s">
        <v>466</v>
      </c>
      <c r="D39" t="s">
        <v>427</v>
      </c>
      <c r="E39" s="133">
        <v>45928</v>
      </c>
      <c r="F39" s="133">
        <v>45894</v>
      </c>
      <c r="G39" s="133">
        <v>45911</v>
      </c>
      <c r="H39" t="s">
        <v>428</v>
      </c>
      <c r="I39" t="s">
        <v>428</v>
      </c>
      <c r="J39" t="s">
        <v>180</v>
      </c>
      <c r="M39" t="s">
        <v>196</v>
      </c>
      <c r="N39" t="s">
        <v>429</v>
      </c>
      <c r="Q39" s="133">
        <v>45911</v>
      </c>
      <c r="R39">
        <v>0</v>
      </c>
      <c r="S39">
        <v>0</v>
      </c>
      <c r="T39" t="s">
        <v>472</v>
      </c>
      <c r="U39">
        <v>11.2</v>
      </c>
      <c r="V39">
        <v>1.68</v>
      </c>
      <c r="W39">
        <v>12.88</v>
      </c>
      <c r="X39" t="s">
        <v>431</v>
      </c>
      <c r="Y39" t="s">
        <v>447</v>
      </c>
      <c r="Z39" t="s">
        <v>433</v>
      </c>
      <c r="AA39">
        <v>700000</v>
      </c>
      <c r="AB39" t="s">
        <v>114</v>
      </c>
      <c r="AF39" t="s">
        <v>434</v>
      </c>
      <c r="AG39" t="s">
        <v>435</v>
      </c>
      <c r="AS39">
        <v>1</v>
      </c>
      <c r="AT39" t="s">
        <v>194</v>
      </c>
      <c r="AU39" t="s">
        <v>435</v>
      </c>
      <c r="AZ39" t="s">
        <v>436</v>
      </c>
    </row>
    <row r="40" spans="1:52">
      <c r="A40" t="s">
        <v>53</v>
      </c>
      <c r="B40" t="s">
        <v>461</v>
      </c>
      <c r="C40" t="s">
        <v>473</v>
      </c>
      <c r="D40" t="s">
        <v>427</v>
      </c>
      <c r="E40" s="133">
        <v>45959</v>
      </c>
      <c r="F40" s="133">
        <v>45894</v>
      </c>
      <c r="G40" s="133">
        <v>45912</v>
      </c>
      <c r="H40" t="s">
        <v>428</v>
      </c>
      <c r="I40" t="s">
        <v>428</v>
      </c>
      <c r="J40" t="s">
        <v>188</v>
      </c>
      <c r="K40" t="s">
        <v>196</v>
      </c>
      <c r="L40" t="s">
        <v>190</v>
      </c>
      <c r="M40" t="s">
        <v>196</v>
      </c>
      <c r="N40" t="s">
        <v>439</v>
      </c>
      <c r="O40">
        <v>2988462623</v>
      </c>
      <c r="Q40" s="133">
        <v>45912</v>
      </c>
      <c r="R40">
        <v>0</v>
      </c>
      <c r="S40">
        <v>0</v>
      </c>
      <c r="T40" t="s">
        <v>474</v>
      </c>
      <c r="U40">
        <v>-675.31999999999903</v>
      </c>
      <c r="V40">
        <v>-101.3</v>
      </c>
      <c r="W40">
        <v>-776.61999999999898</v>
      </c>
      <c r="X40" t="s">
        <v>431</v>
      </c>
      <c r="Y40" t="s">
        <v>447</v>
      </c>
      <c r="Z40" t="s">
        <v>433</v>
      </c>
      <c r="AA40">
        <v>700000</v>
      </c>
      <c r="AB40" t="s">
        <v>114</v>
      </c>
      <c r="AF40" t="s">
        <v>434</v>
      </c>
      <c r="AG40" t="s">
        <v>435</v>
      </c>
      <c r="AS40">
        <v>1</v>
      </c>
      <c r="AT40" t="s">
        <v>194</v>
      </c>
      <c r="AU40" t="s">
        <v>435</v>
      </c>
      <c r="AZ40" t="s">
        <v>436</v>
      </c>
    </row>
    <row r="41" spans="1:52">
      <c r="A41" t="s">
        <v>53</v>
      </c>
      <c r="B41" t="s">
        <v>475</v>
      </c>
      <c r="C41" t="s">
        <v>454</v>
      </c>
      <c r="D41" t="s">
        <v>427</v>
      </c>
      <c r="E41" s="133">
        <v>45987</v>
      </c>
      <c r="F41" s="133">
        <v>45964</v>
      </c>
      <c r="G41" s="133">
        <v>45965</v>
      </c>
      <c r="H41" t="s">
        <v>428</v>
      </c>
      <c r="I41" t="s">
        <v>428</v>
      </c>
      <c r="J41" t="s">
        <v>180</v>
      </c>
      <c r="M41" t="s">
        <v>190</v>
      </c>
      <c r="N41" t="s">
        <v>429</v>
      </c>
      <c r="Q41" s="133">
        <v>45965</v>
      </c>
      <c r="R41">
        <v>0</v>
      </c>
      <c r="S41">
        <v>0</v>
      </c>
      <c r="T41" t="s">
        <v>430</v>
      </c>
      <c r="U41">
        <v>6.55</v>
      </c>
      <c r="V41">
        <v>0.98</v>
      </c>
      <c r="W41">
        <v>7.53</v>
      </c>
      <c r="X41" t="s">
        <v>431</v>
      </c>
      <c r="Y41" t="s">
        <v>447</v>
      </c>
      <c r="Z41" t="s">
        <v>433</v>
      </c>
      <c r="AA41">
        <v>700000</v>
      </c>
      <c r="AB41" t="s">
        <v>114</v>
      </c>
      <c r="AF41" t="s">
        <v>434</v>
      </c>
      <c r="AG41" t="s">
        <v>435</v>
      </c>
      <c r="AS41">
        <v>1</v>
      </c>
      <c r="AT41" t="s">
        <v>207</v>
      </c>
      <c r="AU41" t="s">
        <v>435</v>
      </c>
      <c r="AZ41" t="s">
        <v>436</v>
      </c>
    </row>
    <row r="42" spans="1:52">
      <c r="A42" t="s">
        <v>53</v>
      </c>
      <c r="B42" t="s">
        <v>475</v>
      </c>
      <c r="C42" t="s">
        <v>454</v>
      </c>
      <c r="D42" t="s">
        <v>427</v>
      </c>
      <c r="E42" s="133">
        <v>45987</v>
      </c>
      <c r="F42" s="133">
        <v>45964</v>
      </c>
      <c r="G42" s="133">
        <v>45969</v>
      </c>
      <c r="H42" t="s">
        <v>428</v>
      </c>
      <c r="I42" t="s">
        <v>428</v>
      </c>
      <c r="J42" t="s">
        <v>180</v>
      </c>
      <c r="M42" t="s">
        <v>190</v>
      </c>
      <c r="N42" t="s">
        <v>429</v>
      </c>
      <c r="Q42" s="133">
        <v>45969</v>
      </c>
      <c r="R42">
        <v>0</v>
      </c>
      <c r="S42">
        <v>0</v>
      </c>
      <c r="T42" t="s">
        <v>470</v>
      </c>
      <c r="U42">
        <v>11.2</v>
      </c>
      <c r="V42">
        <v>1.68</v>
      </c>
      <c r="W42">
        <v>12.88</v>
      </c>
      <c r="X42" t="s">
        <v>431</v>
      </c>
      <c r="Y42" t="s">
        <v>447</v>
      </c>
      <c r="Z42" t="s">
        <v>433</v>
      </c>
      <c r="AA42">
        <v>700000</v>
      </c>
      <c r="AB42" t="s">
        <v>114</v>
      </c>
      <c r="AF42" t="s">
        <v>434</v>
      </c>
      <c r="AG42" t="s">
        <v>435</v>
      </c>
      <c r="AS42">
        <v>1</v>
      </c>
      <c r="AT42" t="s">
        <v>207</v>
      </c>
      <c r="AU42" t="s">
        <v>435</v>
      </c>
      <c r="AZ42" t="s">
        <v>436</v>
      </c>
    </row>
    <row r="43" spans="1:52">
      <c r="A43" t="s">
        <v>53</v>
      </c>
      <c r="B43" t="s">
        <v>475</v>
      </c>
      <c r="C43" t="s">
        <v>476</v>
      </c>
      <c r="D43" t="s">
        <v>427</v>
      </c>
      <c r="E43" s="133">
        <v>46020</v>
      </c>
      <c r="F43" s="133">
        <v>45964</v>
      </c>
      <c r="G43" s="133">
        <v>45970</v>
      </c>
      <c r="H43" t="s">
        <v>428</v>
      </c>
      <c r="I43" t="s">
        <v>428</v>
      </c>
      <c r="J43" t="s">
        <v>136</v>
      </c>
      <c r="K43" t="s">
        <v>196</v>
      </c>
      <c r="L43" t="s">
        <v>196</v>
      </c>
      <c r="M43" t="s">
        <v>190</v>
      </c>
      <c r="N43" t="s">
        <v>477</v>
      </c>
      <c r="O43">
        <v>302255433</v>
      </c>
      <c r="Q43" s="133">
        <v>45970</v>
      </c>
      <c r="R43">
        <v>0</v>
      </c>
      <c r="S43">
        <v>2</v>
      </c>
      <c r="T43" t="s">
        <v>136</v>
      </c>
      <c r="U43">
        <v>339.13</v>
      </c>
      <c r="V43">
        <v>50.87</v>
      </c>
      <c r="W43">
        <v>390</v>
      </c>
      <c r="X43" t="s">
        <v>431</v>
      </c>
      <c r="Y43" t="s">
        <v>447</v>
      </c>
      <c r="Z43" t="s">
        <v>433</v>
      </c>
      <c r="AA43">
        <v>700000</v>
      </c>
      <c r="AB43" t="s">
        <v>114</v>
      </c>
      <c r="AF43" t="s">
        <v>434</v>
      </c>
      <c r="AG43" t="s">
        <v>435</v>
      </c>
      <c r="AS43">
        <v>1</v>
      </c>
      <c r="AT43" t="s">
        <v>207</v>
      </c>
      <c r="AU43" t="s">
        <v>435</v>
      </c>
      <c r="AZ43" t="s">
        <v>436</v>
      </c>
    </row>
    <row r="44" spans="1:52">
      <c r="A44" t="s">
        <v>53</v>
      </c>
      <c r="B44" t="s">
        <v>475</v>
      </c>
      <c r="C44" t="s">
        <v>476</v>
      </c>
      <c r="D44" t="s">
        <v>427</v>
      </c>
      <c r="E44" s="133">
        <v>46020</v>
      </c>
      <c r="F44" s="133">
        <v>45964</v>
      </c>
      <c r="G44" s="133">
        <v>45970</v>
      </c>
      <c r="H44" t="s">
        <v>428</v>
      </c>
      <c r="I44" t="s">
        <v>428</v>
      </c>
      <c r="J44" t="s">
        <v>180</v>
      </c>
      <c r="M44" t="s">
        <v>190</v>
      </c>
      <c r="N44" t="s">
        <v>429</v>
      </c>
      <c r="Q44" s="133">
        <v>45970</v>
      </c>
      <c r="R44">
        <v>0</v>
      </c>
      <c r="S44">
        <v>0</v>
      </c>
      <c r="T44" t="s">
        <v>437</v>
      </c>
      <c r="U44">
        <v>8.16</v>
      </c>
      <c r="V44">
        <v>1.22</v>
      </c>
      <c r="W44">
        <v>9.3800000000000008</v>
      </c>
      <c r="X44" t="s">
        <v>431</v>
      </c>
      <c r="Y44" t="s">
        <v>447</v>
      </c>
      <c r="Z44" t="s">
        <v>433</v>
      </c>
      <c r="AA44">
        <v>700000</v>
      </c>
      <c r="AB44" t="s">
        <v>114</v>
      </c>
      <c r="AF44" t="s">
        <v>434</v>
      </c>
      <c r="AG44" t="s">
        <v>435</v>
      </c>
      <c r="AS44">
        <v>1</v>
      </c>
      <c r="AT44" t="s">
        <v>207</v>
      </c>
      <c r="AU44" t="s">
        <v>435</v>
      </c>
      <c r="AZ44" t="s">
        <v>436</v>
      </c>
    </row>
    <row r="45" spans="1:52" s="150" customFormat="1">
      <c r="A45" s="150" t="s">
        <v>53</v>
      </c>
      <c r="B45" s="150" t="s">
        <v>475</v>
      </c>
      <c r="C45" s="150" t="s">
        <v>454</v>
      </c>
      <c r="D45" s="150" t="s">
        <v>427</v>
      </c>
      <c r="E45" s="151">
        <v>45987</v>
      </c>
      <c r="F45" s="151">
        <v>45964</v>
      </c>
      <c r="G45" s="151">
        <v>45970</v>
      </c>
      <c r="H45" s="150" t="s">
        <v>428</v>
      </c>
      <c r="I45" s="150" t="s">
        <v>428</v>
      </c>
      <c r="J45" s="150" t="s">
        <v>188</v>
      </c>
      <c r="K45" s="150" t="s">
        <v>190</v>
      </c>
      <c r="L45" s="150" t="s">
        <v>196</v>
      </c>
      <c r="M45" s="150" t="s">
        <v>190</v>
      </c>
      <c r="N45" s="150" t="s">
        <v>439</v>
      </c>
      <c r="O45" s="150">
        <v>5064512282</v>
      </c>
      <c r="Q45" s="151">
        <v>45970</v>
      </c>
      <c r="R45" s="150">
        <v>0</v>
      </c>
      <c r="S45" s="150">
        <v>0</v>
      </c>
      <c r="T45" s="150" t="s">
        <v>478</v>
      </c>
      <c r="U45" s="150">
        <v>680.33</v>
      </c>
      <c r="V45" s="150">
        <v>102.05</v>
      </c>
      <c r="W45" s="150">
        <v>782.38</v>
      </c>
      <c r="X45" s="150" t="s">
        <v>431</v>
      </c>
      <c r="Y45" s="150" t="s">
        <v>447</v>
      </c>
      <c r="Z45" s="150" t="s">
        <v>433</v>
      </c>
      <c r="AA45" s="150">
        <v>700000</v>
      </c>
      <c r="AB45" s="150" t="s">
        <v>114</v>
      </c>
      <c r="AF45" s="150" t="s">
        <v>434</v>
      </c>
      <c r="AG45" s="150" t="s">
        <v>435</v>
      </c>
      <c r="AS45" s="150">
        <v>1</v>
      </c>
      <c r="AT45" s="150" t="s">
        <v>207</v>
      </c>
      <c r="AU45" s="150" t="s">
        <v>435</v>
      </c>
      <c r="AZ45" s="150" t="s">
        <v>436</v>
      </c>
    </row>
    <row r="46" spans="1:52" s="150" customFormat="1">
      <c r="A46" s="150" t="s">
        <v>53</v>
      </c>
      <c r="B46" s="150" t="s">
        <v>475</v>
      </c>
      <c r="C46" s="150" t="s">
        <v>454</v>
      </c>
      <c r="D46" s="150" t="s">
        <v>427</v>
      </c>
      <c r="E46" s="151">
        <v>45987</v>
      </c>
      <c r="F46" s="151">
        <v>45964</v>
      </c>
      <c r="G46" s="151">
        <v>45970</v>
      </c>
      <c r="H46" s="150" t="s">
        <v>428</v>
      </c>
      <c r="I46" s="150" t="s">
        <v>428</v>
      </c>
      <c r="J46" s="150" t="s">
        <v>188</v>
      </c>
      <c r="K46" s="150" t="s">
        <v>190</v>
      </c>
      <c r="L46" s="150" t="s">
        <v>196</v>
      </c>
      <c r="M46" s="150" t="s">
        <v>190</v>
      </c>
      <c r="N46" s="150" t="s">
        <v>439</v>
      </c>
      <c r="O46" s="150">
        <v>5064543674</v>
      </c>
      <c r="Q46" s="151">
        <v>45970</v>
      </c>
      <c r="R46" s="150">
        <v>0</v>
      </c>
      <c r="S46" s="150">
        <v>0</v>
      </c>
      <c r="T46" s="150" t="s">
        <v>479</v>
      </c>
      <c r="U46" s="150">
        <v>108.53</v>
      </c>
      <c r="V46" s="150">
        <v>16.28</v>
      </c>
      <c r="W46" s="150">
        <v>124.81</v>
      </c>
      <c r="X46" s="150" t="s">
        <v>431</v>
      </c>
      <c r="Y46" s="150" t="s">
        <v>447</v>
      </c>
      <c r="Z46" s="150" t="s">
        <v>433</v>
      </c>
      <c r="AA46" s="150">
        <v>700000</v>
      </c>
      <c r="AB46" s="150" t="s">
        <v>114</v>
      </c>
      <c r="AF46" s="150" t="s">
        <v>434</v>
      </c>
      <c r="AG46" s="150" t="s">
        <v>435</v>
      </c>
      <c r="AS46" s="150">
        <v>1</v>
      </c>
      <c r="AT46" s="150" t="s">
        <v>207</v>
      </c>
      <c r="AU46" s="150" t="s">
        <v>435</v>
      </c>
      <c r="AZ46" s="150" t="s">
        <v>436</v>
      </c>
    </row>
    <row r="47" spans="1:52">
      <c r="A47" t="s">
        <v>53</v>
      </c>
      <c r="B47" t="s">
        <v>475</v>
      </c>
      <c r="C47" t="s">
        <v>454</v>
      </c>
      <c r="D47" t="s">
        <v>427</v>
      </c>
      <c r="E47" s="133">
        <v>45987</v>
      </c>
      <c r="F47" s="133">
        <v>45964</v>
      </c>
      <c r="G47" s="133">
        <v>45970</v>
      </c>
      <c r="H47" t="s">
        <v>428</v>
      </c>
      <c r="I47" t="s">
        <v>428</v>
      </c>
      <c r="J47" t="s">
        <v>136</v>
      </c>
      <c r="K47" t="s">
        <v>196</v>
      </c>
      <c r="L47" t="s">
        <v>196</v>
      </c>
      <c r="M47" t="s">
        <v>190</v>
      </c>
      <c r="N47" t="s">
        <v>477</v>
      </c>
      <c r="O47">
        <v>302255433</v>
      </c>
      <c r="P47" t="s">
        <v>443</v>
      </c>
      <c r="Q47" s="133">
        <v>45970</v>
      </c>
      <c r="R47">
        <v>0</v>
      </c>
      <c r="S47">
        <v>2</v>
      </c>
      <c r="T47" t="s">
        <v>443</v>
      </c>
      <c r="U47">
        <v>21.74</v>
      </c>
      <c r="V47">
        <v>3.26</v>
      </c>
      <c r="W47">
        <v>25</v>
      </c>
      <c r="X47" t="s">
        <v>431</v>
      </c>
      <c r="Y47" t="s">
        <v>447</v>
      </c>
      <c r="Z47" t="s">
        <v>433</v>
      </c>
      <c r="AA47">
        <v>700000</v>
      </c>
      <c r="AB47" t="s">
        <v>114</v>
      </c>
      <c r="AF47" t="s">
        <v>434</v>
      </c>
      <c r="AG47" t="s">
        <v>435</v>
      </c>
      <c r="AS47">
        <v>1</v>
      </c>
      <c r="AT47" t="s">
        <v>207</v>
      </c>
      <c r="AU47" t="s">
        <v>435</v>
      </c>
      <c r="AZ47" t="s">
        <v>436</v>
      </c>
    </row>
    <row r="48" spans="1:52">
      <c r="A48" t="s">
        <v>53</v>
      </c>
      <c r="B48" t="s">
        <v>475</v>
      </c>
      <c r="C48" t="s">
        <v>454</v>
      </c>
      <c r="D48" t="s">
        <v>427</v>
      </c>
      <c r="E48" s="133">
        <v>45987</v>
      </c>
      <c r="F48" s="133">
        <v>45964</v>
      </c>
      <c r="G48" s="133">
        <v>45970</v>
      </c>
      <c r="H48" t="s">
        <v>428</v>
      </c>
      <c r="I48" t="s">
        <v>428</v>
      </c>
      <c r="J48" t="s">
        <v>180</v>
      </c>
      <c r="M48" t="s">
        <v>190</v>
      </c>
      <c r="N48" t="s">
        <v>429</v>
      </c>
      <c r="Q48" s="133">
        <v>45970</v>
      </c>
      <c r="R48">
        <v>0</v>
      </c>
      <c r="S48">
        <v>0</v>
      </c>
      <c r="T48" t="s">
        <v>437</v>
      </c>
      <c r="U48">
        <v>8.16</v>
      </c>
      <c r="V48">
        <v>1.22</v>
      </c>
      <c r="W48">
        <v>9.3800000000000008</v>
      </c>
      <c r="X48" t="s">
        <v>431</v>
      </c>
      <c r="Y48" t="s">
        <v>447</v>
      </c>
      <c r="Z48" t="s">
        <v>433</v>
      </c>
      <c r="AA48">
        <v>700000</v>
      </c>
      <c r="AB48" t="s">
        <v>114</v>
      </c>
      <c r="AF48" t="s">
        <v>434</v>
      </c>
      <c r="AG48" t="s">
        <v>435</v>
      </c>
      <c r="AS48">
        <v>1</v>
      </c>
      <c r="AT48" t="s">
        <v>207</v>
      </c>
      <c r="AU48" t="s">
        <v>435</v>
      </c>
      <c r="AZ48" t="s">
        <v>436</v>
      </c>
    </row>
    <row r="49" spans="1:52">
      <c r="A49" t="s">
        <v>53</v>
      </c>
      <c r="B49" t="s">
        <v>475</v>
      </c>
      <c r="C49" t="s">
        <v>454</v>
      </c>
      <c r="D49" t="s">
        <v>427</v>
      </c>
      <c r="E49" s="133">
        <v>45987</v>
      </c>
      <c r="F49" s="133">
        <v>45964</v>
      </c>
      <c r="G49" s="133">
        <v>45970</v>
      </c>
      <c r="H49" t="s">
        <v>428</v>
      </c>
      <c r="I49" t="s">
        <v>428</v>
      </c>
      <c r="J49" t="s">
        <v>180</v>
      </c>
      <c r="M49" t="s">
        <v>190</v>
      </c>
      <c r="N49" t="s">
        <v>429</v>
      </c>
      <c r="Q49" s="133">
        <v>45970</v>
      </c>
      <c r="R49">
        <v>0</v>
      </c>
      <c r="S49">
        <v>0</v>
      </c>
      <c r="T49" t="s">
        <v>438</v>
      </c>
      <c r="U49">
        <v>0.55999999999999905</v>
      </c>
      <c r="V49">
        <v>0.08</v>
      </c>
      <c r="W49">
        <v>0.63999999999999901</v>
      </c>
      <c r="X49" t="s">
        <v>431</v>
      </c>
      <c r="Y49" t="s">
        <v>447</v>
      </c>
      <c r="Z49" t="s">
        <v>433</v>
      </c>
      <c r="AA49">
        <v>700000</v>
      </c>
      <c r="AB49" t="s">
        <v>114</v>
      </c>
      <c r="AF49" t="s">
        <v>434</v>
      </c>
      <c r="AG49" t="s">
        <v>435</v>
      </c>
      <c r="AS49">
        <v>1</v>
      </c>
      <c r="AT49" t="s">
        <v>207</v>
      </c>
      <c r="AU49" t="s">
        <v>435</v>
      </c>
      <c r="AZ49" t="s">
        <v>436</v>
      </c>
    </row>
    <row r="50" spans="1:52">
      <c r="A50" t="s">
        <v>53</v>
      </c>
      <c r="B50" t="s">
        <v>475</v>
      </c>
      <c r="C50" t="s">
        <v>476</v>
      </c>
      <c r="D50" t="s">
        <v>427</v>
      </c>
      <c r="E50" s="133">
        <v>46020</v>
      </c>
      <c r="F50" s="133">
        <v>45964</v>
      </c>
      <c r="G50" s="133">
        <v>45970</v>
      </c>
      <c r="H50" t="s">
        <v>428</v>
      </c>
      <c r="I50" t="s">
        <v>428</v>
      </c>
      <c r="J50" t="s">
        <v>180</v>
      </c>
      <c r="M50" t="s">
        <v>190</v>
      </c>
      <c r="N50" t="s">
        <v>429</v>
      </c>
      <c r="Q50" s="133">
        <v>45970</v>
      </c>
      <c r="R50">
        <v>0</v>
      </c>
      <c r="S50">
        <v>0</v>
      </c>
      <c r="T50" t="s">
        <v>438</v>
      </c>
      <c r="U50">
        <v>0.55999999999999905</v>
      </c>
      <c r="V50">
        <v>0.08</v>
      </c>
      <c r="W50">
        <v>0.63999999999999901</v>
      </c>
      <c r="X50" t="s">
        <v>431</v>
      </c>
      <c r="Y50" t="s">
        <v>447</v>
      </c>
      <c r="Z50" t="s">
        <v>433</v>
      </c>
      <c r="AA50">
        <v>700000</v>
      </c>
      <c r="AB50" t="s">
        <v>114</v>
      </c>
      <c r="AF50" t="s">
        <v>434</v>
      </c>
      <c r="AG50" t="s">
        <v>435</v>
      </c>
      <c r="AS50">
        <v>1</v>
      </c>
      <c r="AT50" t="s">
        <v>207</v>
      </c>
      <c r="AU50" t="s">
        <v>435</v>
      </c>
      <c r="AZ50" t="s">
        <v>436</v>
      </c>
    </row>
    <row r="51" spans="1:52">
      <c r="A51" t="s">
        <v>53</v>
      </c>
      <c r="B51" t="s">
        <v>480</v>
      </c>
      <c r="C51" t="s">
        <v>454</v>
      </c>
      <c r="D51" t="s">
        <v>427</v>
      </c>
      <c r="E51" s="133">
        <v>45987</v>
      </c>
      <c r="F51" s="133">
        <v>45982</v>
      </c>
      <c r="G51" s="133">
        <v>45983</v>
      </c>
      <c r="H51" t="s">
        <v>428</v>
      </c>
      <c r="I51" t="s">
        <v>428</v>
      </c>
      <c r="J51" t="s">
        <v>180</v>
      </c>
      <c r="M51" t="s">
        <v>196</v>
      </c>
      <c r="N51" t="s">
        <v>429</v>
      </c>
      <c r="Q51" s="133">
        <v>45983</v>
      </c>
      <c r="R51">
        <v>0</v>
      </c>
      <c r="S51">
        <v>0</v>
      </c>
      <c r="T51" t="s">
        <v>430</v>
      </c>
      <c r="U51">
        <v>6.55</v>
      </c>
      <c r="V51">
        <v>0.98</v>
      </c>
      <c r="W51">
        <v>7.53</v>
      </c>
      <c r="X51" t="s">
        <v>481</v>
      </c>
      <c r="Y51" t="s">
        <v>447</v>
      </c>
      <c r="Z51" t="s">
        <v>433</v>
      </c>
      <c r="AA51">
        <v>700000</v>
      </c>
      <c r="AB51" t="s">
        <v>114</v>
      </c>
      <c r="AF51" t="s">
        <v>434</v>
      </c>
      <c r="AG51" t="s">
        <v>435</v>
      </c>
      <c r="AS51">
        <v>1</v>
      </c>
      <c r="AT51" t="s">
        <v>211</v>
      </c>
      <c r="AU51" t="s">
        <v>435</v>
      </c>
      <c r="AZ51" t="s">
        <v>436</v>
      </c>
    </row>
    <row r="52" spans="1:52" s="150" customFormat="1">
      <c r="A52" s="150" t="s">
        <v>53</v>
      </c>
      <c r="B52" s="150" t="s">
        <v>480</v>
      </c>
      <c r="C52" s="150" t="s">
        <v>454</v>
      </c>
      <c r="D52" s="150" t="s">
        <v>427</v>
      </c>
      <c r="E52" s="151">
        <v>45987</v>
      </c>
      <c r="F52" s="151">
        <v>45982</v>
      </c>
      <c r="G52" s="151">
        <v>45986</v>
      </c>
      <c r="H52" s="150" t="s">
        <v>428</v>
      </c>
      <c r="I52" s="150" t="s">
        <v>428</v>
      </c>
      <c r="J52" s="150" t="s">
        <v>188</v>
      </c>
      <c r="K52" s="150" t="s">
        <v>190</v>
      </c>
      <c r="L52" s="150" t="s">
        <v>196</v>
      </c>
      <c r="M52" s="150" t="s">
        <v>196</v>
      </c>
      <c r="N52" s="150" t="s">
        <v>439</v>
      </c>
      <c r="O52" s="150">
        <v>5064631560</v>
      </c>
      <c r="Q52" s="151">
        <v>45986</v>
      </c>
      <c r="R52" s="150">
        <v>0</v>
      </c>
      <c r="S52" s="150">
        <v>0</v>
      </c>
      <c r="T52" s="150" t="s">
        <v>482</v>
      </c>
      <c r="U52" s="150">
        <v>823.08</v>
      </c>
      <c r="V52" s="150">
        <v>123.46</v>
      </c>
      <c r="W52" s="150">
        <v>946.54</v>
      </c>
      <c r="X52" s="150" t="s">
        <v>481</v>
      </c>
      <c r="Y52" s="150" t="s">
        <v>447</v>
      </c>
      <c r="Z52" s="150" t="s">
        <v>433</v>
      </c>
      <c r="AA52" s="150">
        <v>700000</v>
      </c>
      <c r="AB52" s="150" t="s">
        <v>114</v>
      </c>
      <c r="AF52" s="150" t="s">
        <v>434</v>
      </c>
      <c r="AG52" s="150" t="s">
        <v>435</v>
      </c>
      <c r="AS52" s="150">
        <v>1</v>
      </c>
      <c r="AT52" s="150" t="s">
        <v>211</v>
      </c>
      <c r="AU52" s="150" t="s">
        <v>435</v>
      </c>
      <c r="AZ52" s="150" t="s">
        <v>436</v>
      </c>
    </row>
    <row r="53" spans="1:52">
      <c r="A53" t="s">
        <v>53</v>
      </c>
      <c r="B53" t="s">
        <v>480</v>
      </c>
      <c r="C53" t="s">
        <v>454</v>
      </c>
      <c r="D53" t="s">
        <v>427</v>
      </c>
      <c r="E53" s="133">
        <v>45987</v>
      </c>
      <c r="F53" s="133">
        <v>45982</v>
      </c>
      <c r="G53" s="133">
        <v>45986</v>
      </c>
      <c r="H53" t="s">
        <v>428</v>
      </c>
      <c r="I53" t="s">
        <v>428</v>
      </c>
      <c r="J53" t="s">
        <v>180</v>
      </c>
      <c r="M53" t="s">
        <v>196</v>
      </c>
      <c r="N53" t="s">
        <v>429</v>
      </c>
      <c r="Q53" s="133">
        <v>45986</v>
      </c>
      <c r="R53">
        <v>0</v>
      </c>
      <c r="S53">
        <v>0</v>
      </c>
      <c r="T53" t="s">
        <v>470</v>
      </c>
      <c r="U53">
        <v>11.2</v>
      </c>
      <c r="V53">
        <v>1.68</v>
      </c>
      <c r="W53">
        <v>12.88</v>
      </c>
      <c r="X53" t="s">
        <v>481</v>
      </c>
      <c r="Y53" t="s">
        <v>447</v>
      </c>
      <c r="Z53" t="s">
        <v>433</v>
      </c>
      <c r="AA53">
        <v>700000</v>
      </c>
      <c r="AB53" t="s">
        <v>114</v>
      </c>
      <c r="AF53" t="s">
        <v>434</v>
      </c>
      <c r="AG53" t="s">
        <v>435</v>
      </c>
      <c r="AS53">
        <v>1</v>
      </c>
      <c r="AT53" t="s">
        <v>211</v>
      </c>
      <c r="AU53" t="s">
        <v>435</v>
      </c>
      <c r="AZ53" t="s">
        <v>436</v>
      </c>
    </row>
    <row r="54" spans="1:52">
      <c r="A54" t="s">
        <v>53</v>
      </c>
      <c r="B54" t="s">
        <v>483</v>
      </c>
      <c r="C54" t="s">
        <v>476</v>
      </c>
      <c r="D54" t="s">
        <v>427</v>
      </c>
      <c r="E54" s="133">
        <v>46020</v>
      </c>
      <c r="F54" s="133">
        <v>46008</v>
      </c>
      <c r="G54" s="133">
        <v>46009</v>
      </c>
      <c r="H54" t="s">
        <v>428</v>
      </c>
      <c r="I54" t="s">
        <v>428</v>
      </c>
      <c r="J54" t="s">
        <v>180</v>
      </c>
      <c r="M54" t="s">
        <v>196</v>
      </c>
      <c r="N54" t="s">
        <v>429</v>
      </c>
      <c r="Q54" s="133">
        <v>46009</v>
      </c>
      <c r="R54">
        <v>0</v>
      </c>
      <c r="S54">
        <v>0</v>
      </c>
      <c r="T54" t="s">
        <v>430</v>
      </c>
      <c r="U54">
        <v>6.55</v>
      </c>
      <c r="V54">
        <v>0.98</v>
      </c>
      <c r="W54">
        <v>7.53</v>
      </c>
      <c r="X54" t="s">
        <v>481</v>
      </c>
      <c r="Y54" t="s">
        <v>484</v>
      </c>
      <c r="Z54" t="s">
        <v>433</v>
      </c>
      <c r="AA54">
        <v>700000</v>
      </c>
      <c r="AB54" t="s">
        <v>114</v>
      </c>
      <c r="AF54" t="s">
        <v>434</v>
      </c>
      <c r="AG54" t="s">
        <v>435</v>
      </c>
      <c r="AS54">
        <v>1</v>
      </c>
      <c r="AT54" t="s">
        <v>214</v>
      </c>
      <c r="AU54" t="s">
        <v>435</v>
      </c>
      <c r="AZ54" t="s">
        <v>436</v>
      </c>
    </row>
    <row r="55" spans="1:52">
      <c r="A55" t="s">
        <v>53</v>
      </c>
      <c r="B55" t="s">
        <v>483</v>
      </c>
      <c r="C55" t="s">
        <v>485</v>
      </c>
      <c r="D55" t="s">
        <v>427</v>
      </c>
      <c r="E55" s="133">
        <v>46050</v>
      </c>
      <c r="F55" s="133">
        <v>46008</v>
      </c>
      <c r="G55" s="133">
        <v>46010</v>
      </c>
      <c r="H55" t="s">
        <v>428</v>
      </c>
      <c r="I55" t="s">
        <v>428</v>
      </c>
      <c r="J55" t="s">
        <v>188</v>
      </c>
      <c r="K55" t="s">
        <v>190</v>
      </c>
      <c r="L55" t="s">
        <v>196</v>
      </c>
      <c r="M55" t="s">
        <v>196</v>
      </c>
      <c r="N55" t="s">
        <v>439</v>
      </c>
      <c r="O55">
        <v>5064745513</v>
      </c>
      <c r="Q55" s="133">
        <v>46010</v>
      </c>
      <c r="R55">
        <v>0</v>
      </c>
      <c r="S55">
        <v>0</v>
      </c>
      <c r="T55" t="s">
        <v>486</v>
      </c>
      <c r="U55">
        <v>-886.52</v>
      </c>
      <c r="V55">
        <v>-132.97999999999999</v>
      </c>
      <c r="W55">
        <v>-1019.5</v>
      </c>
      <c r="X55" t="s">
        <v>481</v>
      </c>
      <c r="Y55" t="s">
        <v>484</v>
      </c>
      <c r="Z55" t="s">
        <v>433</v>
      </c>
      <c r="AA55">
        <v>700000</v>
      </c>
      <c r="AB55" t="s">
        <v>114</v>
      </c>
      <c r="AF55" t="s">
        <v>434</v>
      </c>
      <c r="AG55" t="s">
        <v>435</v>
      </c>
      <c r="AS55">
        <v>1</v>
      </c>
      <c r="AT55" t="s">
        <v>214</v>
      </c>
      <c r="AU55" t="s">
        <v>435</v>
      </c>
      <c r="AZ55" t="s">
        <v>436</v>
      </c>
    </row>
    <row r="56" spans="1:52">
      <c r="A56" t="s">
        <v>53</v>
      </c>
      <c r="B56" t="s">
        <v>483</v>
      </c>
      <c r="C56" t="s">
        <v>476</v>
      </c>
      <c r="D56" t="s">
        <v>427</v>
      </c>
      <c r="E56" s="133">
        <v>46020</v>
      </c>
      <c r="F56" s="133">
        <v>46008</v>
      </c>
      <c r="G56" s="133">
        <v>46010</v>
      </c>
      <c r="H56" t="s">
        <v>428</v>
      </c>
      <c r="I56" t="s">
        <v>428</v>
      </c>
      <c r="J56" t="s">
        <v>188</v>
      </c>
      <c r="K56" t="s">
        <v>190</v>
      </c>
      <c r="L56" t="s">
        <v>196</v>
      </c>
      <c r="M56" t="s">
        <v>196</v>
      </c>
      <c r="N56" t="s">
        <v>439</v>
      </c>
      <c r="O56">
        <v>5064745513</v>
      </c>
      <c r="Q56" s="133">
        <v>46010</v>
      </c>
      <c r="R56">
        <v>0</v>
      </c>
      <c r="S56">
        <v>0</v>
      </c>
      <c r="T56" t="s">
        <v>486</v>
      </c>
      <c r="U56">
        <v>886.52</v>
      </c>
      <c r="V56">
        <v>132.97999999999999</v>
      </c>
      <c r="W56">
        <v>1019.5</v>
      </c>
      <c r="X56" t="s">
        <v>481</v>
      </c>
      <c r="Y56" t="s">
        <v>484</v>
      </c>
      <c r="Z56" t="s">
        <v>433</v>
      </c>
      <c r="AA56">
        <v>700000</v>
      </c>
      <c r="AB56" t="s">
        <v>114</v>
      </c>
      <c r="AF56" t="s">
        <v>434</v>
      </c>
      <c r="AG56" t="s">
        <v>435</v>
      </c>
      <c r="AS56">
        <v>1</v>
      </c>
      <c r="AT56" t="s">
        <v>214</v>
      </c>
      <c r="AU56" t="s">
        <v>435</v>
      </c>
      <c r="AZ56" t="s">
        <v>436</v>
      </c>
    </row>
    <row r="57" spans="1:52">
      <c r="A57" t="s">
        <v>53</v>
      </c>
      <c r="B57" t="s">
        <v>483</v>
      </c>
      <c r="C57" t="s">
        <v>476</v>
      </c>
      <c r="D57" t="s">
        <v>427</v>
      </c>
      <c r="E57" s="133">
        <v>46020</v>
      </c>
      <c r="F57" s="133">
        <v>46008</v>
      </c>
      <c r="G57" s="133">
        <v>46010</v>
      </c>
      <c r="H57" t="s">
        <v>428</v>
      </c>
      <c r="I57" t="s">
        <v>428</v>
      </c>
      <c r="J57" t="s">
        <v>180</v>
      </c>
      <c r="M57" t="s">
        <v>196</v>
      </c>
      <c r="N57" t="s">
        <v>429</v>
      </c>
      <c r="Q57" s="133">
        <v>46010</v>
      </c>
      <c r="R57">
        <v>0</v>
      </c>
      <c r="S57">
        <v>0</v>
      </c>
      <c r="T57" t="s">
        <v>472</v>
      </c>
      <c r="U57">
        <v>11.2</v>
      </c>
      <c r="V57">
        <v>1.68</v>
      </c>
      <c r="W57">
        <v>12.88</v>
      </c>
      <c r="X57" t="s">
        <v>481</v>
      </c>
      <c r="Y57" t="s">
        <v>484</v>
      </c>
      <c r="Z57" t="s">
        <v>433</v>
      </c>
      <c r="AA57">
        <v>700000</v>
      </c>
      <c r="AB57" t="s">
        <v>114</v>
      </c>
      <c r="AF57" t="s">
        <v>434</v>
      </c>
      <c r="AG57" t="s">
        <v>435</v>
      </c>
      <c r="AS57">
        <v>1</v>
      </c>
      <c r="AT57" t="s">
        <v>214</v>
      </c>
      <c r="AU57" t="s">
        <v>435</v>
      </c>
      <c r="AZ57" t="s">
        <v>436</v>
      </c>
    </row>
    <row r="58" spans="1:52">
      <c r="A58" t="s">
        <v>53</v>
      </c>
      <c r="B58" t="s">
        <v>487</v>
      </c>
      <c r="C58" t="s">
        <v>485</v>
      </c>
      <c r="D58" t="s">
        <v>427</v>
      </c>
      <c r="E58" s="133">
        <v>46050</v>
      </c>
      <c r="F58" s="133">
        <v>46042</v>
      </c>
      <c r="G58" s="133">
        <v>46043</v>
      </c>
      <c r="H58" t="s">
        <v>428</v>
      </c>
      <c r="I58" t="s">
        <v>428</v>
      </c>
      <c r="J58" t="s">
        <v>180</v>
      </c>
      <c r="M58" t="s">
        <v>196</v>
      </c>
      <c r="N58" t="s">
        <v>429</v>
      </c>
      <c r="Q58" s="133">
        <v>46043</v>
      </c>
      <c r="R58">
        <v>0</v>
      </c>
      <c r="S58">
        <v>0</v>
      </c>
      <c r="T58" t="s">
        <v>430</v>
      </c>
      <c r="U58">
        <v>6.55</v>
      </c>
      <c r="V58">
        <v>0.98</v>
      </c>
      <c r="W58">
        <v>7.53</v>
      </c>
      <c r="X58" t="s">
        <v>481</v>
      </c>
      <c r="Y58" t="s">
        <v>447</v>
      </c>
      <c r="Z58" t="s">
        <v>433</v>
      </c>
      <c r="AA58">
        <v>700000</v>
      </c>
      <c r="AB58" t="s">
        <v>114</v>
      </c>
      <c r="AF58" t="s">
        <v>434</v>
      </c>
      <c r="AG58" t="s">
        <v>435</v>
      </c>
      <c r="AS58">
        <v>1</v>
      </c>
      <c r="AT58" t="s">
        <v>217</v>
      </c>
      <c r="AU58" t="s">
        <v>435</v>
      </c>
      <c r="AZ58" t="s">
        <v>436</v>
      </c>
    </row>
    <row r="59" spans="1:52">
      <c r="A59" t="s">
        <v>53</v>
      </c>
      <c r="B59" t="s">
        <v>488</v>
      </c>
      <c r="C59" t="s">
        <v>485</v>
      </c>
      <c r="D59" t="s">
        <v>427</v>
      </c>
      <c r="E59" s="133">
        <v>46050</v>
      </c>
      <c r="F59" s="133">
        <v>46045</v>
      </c>
      <c r="G59" s="133">
        <v>46046</v>
      </c>
      <c r="H59" t="s">
        <v>428</v>
      </c>
      <c r="I59" t="s">
        <v>428</v>
      </c>
      <c r="J59" t="s">
        <v>180</v>
      </c>
      <c r="M59" t="s">
        <v>200</v>
      </c>
      <c r="N59" t="s">
        <v>429</v>
      </c>
      <c r="Q59" s="133">
        <v>46046</v>
      </c>
      <c r="R59">
        <v>0</v>
      </c>
      <c r="S59">
        <v>0</v>
      </c>
      <c r="T59" t="s">
        <v>430</v>
      </c>
      <c r="U59">
        <v>6.55</v>
      </c>
      <c r="V59">
        <v>0.98</v>
      </c>
      <c r="W59">
        <v>7.53</v>
      </c>
      <c r="X59" t="s">
        <v>481</v>
      </c>
      <c r="Y59" t="s">
        <v>447</v>
      </c>
      <c r="Z59" t="s">
        <v>433</v>
      </c>
      <c r="AA59">
        <v>700000</v>
      </c>
      <c r="AB59" t="s">
        <v>114</v>
      </c>
      <c r="AF59" t="s">
        <v>434</v>
      </c>
      <c r="AG59" t="s">
        <v>435</v>
      </c>
      <c r="AS59">
        <v>1</v>
      </c>
      <c r="AT59" t="s">
        <v>221</v>
      </c>
      <c r="AU59" t="s">
        <v>435</v>
      </c>
      <c r="AZ59" t="s">
        <v>436</v>
      </c>
    </row>
    <row r="60" spans="1:52">
      <c r="A60" t="s">
        <v>53</v>
      </c>
      <c r="B60" t="s">
        <v>489</v>
      </c>
      <c r="C60" t="s">
        <v>485</v>
      </c>
      <c r="D60" t="s">
        <v>427</v>
      </c>
      <c r="E60" s="133">
        <v>46050</v>
      </c>
      <c r="F60" s="133">
        <v>46045</v>
      </c>
      <c r="G60" s="133">
        <v>46046</v>
      </c>
      <c r="H60" t="s">
        <v>428</v>
      </c>
      <c r="I60" t="s">
        <v>428</v>
      </c>
      <c r="J60" t="s">
        <v>180</v>
      </c>
      <c r="M60" t="s">
        <v>196</v>
      </c>
      <c r="N60" t="s">
        <v>429</v>
      </c>
      <c r="Q60" s="133">
        <v>46046</v>
      </c>
      <c r="R60">
        <v>0</v>
      </c>
      <c r="S60">
        <v>0</v>
      </c>
      <c r="T60" t="s">
        <v>430</v>
      </c>
      <c r="U60">
        <v>6.55</v>
      </c>
      <c r="V60">
        <v>0.98</v>
      </c>
      <c r="W60">
        <v>7.53</v>
      </c>
      <c r="X60" t="s">
        <v>481</v>
      </c>
      <c r="Y60" t="s">
        <v>447</v>
      </c>
      <c r="Z60" t="s">
        <v>433</v>
      </c>
      <c r="AA60">
        <v>700000</v>
      </c>
      <c r="AB60" t="s">
        <v>114</v>
      </c>
      <c r="AF60" t="s">
        <v>434</v>
      </c>
      <c r="AG60" t="s">
        <v>435</v>
      </c>
      <c r="AS60">
        <v>1</v>
      </c>
      <c r="AT60" t="s">
        <v>219</v>
      </c>
      <c r="AU60" t="s">
        <v>435</v>
      </c>
      <c r="AZ60" t="s">
        <v>436</v>
      </c>
    </row>
    <row r="61" spans="1:52">
      <c r="A61" t="s">
        <v>53</v>
      </c>
      <c r="B61" t="s">
        <v>490</v>
      </c>
      <c r="C61" t="s">
        <v>485</v>
      </c>
      <c r="D61" t="s">
        <v>427</v>
      </c>
      <c r="E61" s="133">
        <v>46050</v>
      </c>
      <c r="F61" s="133">
        <v>46045</v>
      </c>
      <c r="G61" s="133">
        <v>46046</v>
      </c>
      <c r="H61" t="s">
        <v>428</v>
      </c>
      <c r="I61" t="s">
        <v>428</v>
      </c>
      <c r="J61" t="s">
        <v>180</v>
      </c>
      <c r="M61" t="s">
        <v>196</v>
      </c>
      <c r="N61" t="s">
        <v>429</v>
      </c>
      <c r="Q61" s="133">
        <v>46046</v>
      </c>
      <c r="R61">
        <v>0</v>
      </c>
      <c r="S61">
        <v>0</v>
      </c>
      <c r="T61" t="s">
        <v>430</v>
      </c>
      <c r="U61">
        <v>6.55</v>
      </c>
      <c r="V61">
        <v>0.98</v>
      </c>
      <c r="W61">
        <v>7.53</v>
      </c>
      <c r="X61" t="s">
        <v>481</v>
      </c>
      <c r="Y61" t="s">
        <v>447</v>
      </c>
      <c r="Z61" t="s">
        <v>433</v>
      </c>
      <c r="AA61">
        <v>700000</v>
      </c>
      <c r="AB61" t="s">
        <v>114</v>
      </c>
      <c r="AF61" t="s">
        <v>434</v>
      </c>
      <c r="AG61" t="s">
        <v>435</v>
      </c>
      <c r="AS61">
        <v>1</v>
      </c>
      <c r="AT61" t="s">
        <v>220</v>
      </c>
      <c r="AU61" t="s">
        <v>435</v>
      </c>
      <c r="AZ61" t="s">
        <v>436</v>
      </c>
    </row>
    <row r="62" spans="1:52">
      <c r="A62" t="s">
        <v>53</v>
      </c>
      <c r="B62" t="s">
        <v>490</v>
      </c>
      <c r="C62" t="s">
        <v>485</v>
      </c>
      <c r="D62" t="s">
        <v>427</v>
      </c>
      <c r="E62" s="133">
        <v>46050</v>
      </c>
      <c r="F62" s="133">
        <v>46045</v>
      </c>
      <c r="G62" s="133">
        <v>46047</v>
      </c>
      <c r="H62" t="s">
        <v>428</v>
      </c>
      <c r="I62" t="s">
        <v>428</v>
      </c>
      <c r="J62" t="s">
        <v>180</v>
      </c>
      <c r="M62" t="s">
        <v>196</v>
      </c>
      <c r="N62" t="s">
        <v>429</v>
      </c>
      <c r="Q62" s="133">
        <v>46047</v>
      </c>
      <c r="R62">
        <v>0</v>
      </c>
      <c r="S62">
        <v>0</v>
      </c>
      <c r="T62" t="s">
        <v>472</v>
      </c>
      <c r="U62">
        <v>11.2</v>
      </c>
      <c r="V62">
        <v>1.68</v>
      </c>
      <c r="W62">
        <v>12.88</v>
      </c>
      <c r="X62" t="s">
        <v>481</v>
      </c>
      <c r="Y62" t="s">
        <v>447</v>
      </c>
      <c r="Z62" t="s">
        <v>433</v>
      </c>
      <c r="AA62">
        <v>700000</v>
      </c>
      <c r="AB62" t="s">
        <v>114</v>
      </c>
      <c r="AF62" t="s">
        <v>434</v>
      </c>
      <c r="AG62" t="s">
        <v>435</v>
      </c>
      <c r="AS62">
        <v>1</v>
      </c>
      <c r="AT62" t="s">
        <v>220</v>
      </c>
      <c r="AU62" t="s">
        <v>435</v>
      </c>
      <c r="AZ62" t="s">
        <v>436</v>
      </c>
    </row>
    <row r="63" spans="1:52">
      <c r="A63" t="s">
        <v>53</v>
      </c>
      <c r="B63" t="s">
        <v>491</v>
      </c>
      <c r="C63" t="s">
        <v>485</v>
      </c>
      <c r="D63" t="s">
        <v>427</v>
      </c>
      <c r="E63" s="133">
        <v>46050</v>
      </c>
      <c r="F63" s="133">
        <v>46048</v>
      </c>
      <c r="G63" s="133">
        <v>46049</v>
      </c>
      <c r="H63" t="s">
        <v>428</v>
      </c>
      <c r="I63" t="s">
        <v>428</v>
      </c>
      <c r="J63" t="s">
        <v>180</v>
      </c>
      <c r="M63" t="s">
        <v>492</v>
      </c>
      <c r="N63" t="s">
        <v>429</v>
      </c>
      <c r="Q63" s="133">
        <v>46049</v>
      </c>
      <c r="R63">
        <v>0</v>
      </c>
      <c r="S63">
        <v>0</v>
      </c>
      <c r="T63" t="s">
        <v>430</v>
      </c>
      <c r="U63">
        <v>6.55</v>
      </c>
      <c r="V63">
        <v>0.98</v>
      </c>
      <c r="W63">
        <v>7.53</v>
      </c>
      <c r="X63" t="s">
        <v>481</v>
      </c>
      <c r="Y63" t="s">
        <v>447</v>
      </c>
      <c r="Z63" t="s">
        <v>433</v>
      </c>
      <c r="AA63">
        <v>700000</v>
      </c>
      <c r="AB63" t="s">
        <v>114</v>
      </c>
      <c r="AF63" t="s">
        <v>434</v>
      </c>
      <c r="AG63" t="s">
        <v>435</v>
      </c>
      <c r="AS63">
        <v>1</v>
      </c>
      <c r="AT63" t="s">
        <v>493</v>
      </c>
      <c r="AU63" t="s">
        <v>435</v>
      </c>
      <c r="AZ63" t="s">
        <v>436</v>
      </c>
    </row>
    <row r="64" spans="1:52">
      <c r="A64" t="s">
        <v>53</v>
      </c>
      <c r="B64" t="s">
        <v>487</v>
      </c>
      <c r="C64" t="s">
        <v>485</v>
      </c>
      <c r="D64" t="s">
        <v>427</v>
      </c>
      <c r="E64" s="133">
        <v>46050</v>
      </c>
      <c r="F64" s="133">
        <v>46042</v>
      </c>
      <c r="G64" s="133">
        <v>46049</v>
      </c>
      <c r="H64" t="s">
        <v>428</v>
      </c>
      <c r="I64" t="s">
        <v>428</v>
      </c>
      <c r="J64" t="s">
        <v>180</v>
      </c>
      <c r="M64" t="s">
        <v>196</v>
      </c>
      <c r="N64" t="s">
        <v>429</v>
      </c>
      <c r="Q64" s="133">
        <v>46049</v>
      </c>
      <c r="R64">
        <v>0</v>
      </c>
      <c r="S64">
        <v>0</v>
      </c>
      <c r="T64" t="s">
        <v>470</v>
      </c>
      <c r="U64">
        <v>11.2</v>
      </c>
      <c r="V64">
        <v>1.68</v>
      </c>
      <c r="W64">
        <v>12.88</v>
      </c>
      <c r="X64" t="s">
        <v>481</v>
      </c>
      <c r="Y64" t="s">
        <v>447</v>
      </c>
      <c r="Z64" t="s">
        <v>433</v>
      </c>
      <c r="AA64">
        <v>700000</v>
      </c>
      <c r="AB64" t="s">
        <v>114</v>
      </c>
      <c r="AF64" t="s">
        <v>434</v>
      </c>
      <c r="AG64" t="s">
        <v>435</v>
      </c>
      <c r="AS64">
        <v>1</v>
      </c>
      <c r="AT64" t="s">
        <v>217</v>
      </c>
      <c r="AU64" t="s">
        <v>435</v>
      </c>
      <c r="AZ64" t="s">
        <v>436</v>
      </c>
    </row>
    <row r="65" spans="1:52">
      <c r="A65" t="s">
        <v>53</v>
      </c>
      <c r="B65" t="s">
        <v>487</v>
      </c>
      <c r="C65" t="s">
        <v>485</v>
      </c>
      <c r="D65" t="s">
        <v>427</v>
      </c>
      <c r="E65" s="133">
        <v>46050</v>
      </c>
      <c r="F65" s="133">
        <v>46042</v>
      </c>
      <c r="G65" s="133">
        <v>46050</v>
      </c>
      <c r="H65" t="s">
        <v>428</v>
      </c>
      <c r="I65" t="s">
        <v>428</v>
      </c>
      <c r="J65" t="s">
        <v>188</v>
      </c>
      <c r="K65" t="s">
        <v>190</v>
      </c>
      <c r="L65" t="s">
        <v>196</v>
      </c>
      <c r="M65" t="s">
        <v>196</v>
      </c>
      <c r="N65" t="s">
        <v>439</v>
      </c>
      <c r="O65">
        <v>6027277442</v>
      </c>
      <c r="Q65" s="133">
        <v>46050</v>
      </c>
      <c r="R65">
        <v>0</v>
      </c>
      <c r="S65">
        <v>0</v>
      </c>
      <c r="T65" t="s">
        <v>494</v>
      </c>
      <c r="U65">
        <v>30.06</v>
      </c>
      <c r="V65">
        <v>4.51</v>
      </c>
      <c r="W65">
        <v>34.57</v>
      </c>
      <c r="X65" t="s">
        <v>481</v>
      </c>
      <c r="Y65" t="s">
        <v>447</v>
      </c>
      <c r="Z65" t="s">
        <v>433</v>
      </c>
      <c r="AA65">
        <v>700000</v>
      </c>
      <c r="AB65" t="s">
        <v>114</v>
      </c>
      <c r="AF65" t="s">
        <v>434</v>
      </c>
      <c r="AG65" t="s">
        <v>435</v>
      </c>
      <c r="AS65">
        <v>1</v>
      </c>
      <c r="AT65" t="s">
        <v>217</v>
      </c>
      <c r="AU65" t="s">
        <v>435</v>
      </c>
      <c r="AZ65" t="s">
        <v>436</v>
      </c>
    </row>
    <row r="66" spans="1:52">
      <c r="A66" t="s">
        <v>53</v>
      </c>
      <c r="B66" t="s">
        <v>487</v>
      </c>
      <c r="C66" t="s">
        <v>485</v>
      </c>
      <c r="D66" t="s">
        <v>427</v>
      </c>
      <c r="E66" s="133">
        <v>46050</v>
      </c>
      <c r="F66" s="133">
        <v>46042</v>
      </c>
      <c r="G66" s="133">
        <v>46050</v>
      </c>
      <c r="H66" t="s">
        <v>428</v>
      </c>
      <c r="I66" t="s">
        <v>428</v>
      </c>
      <c r="J66" t="s">
        <v>188</v>
      </c>
      <c r="K66" t="s">
        <v>190</v>
      </c>
      <c r="L66" t="s">
        <v>196</v>
      </c>
      <c r="M66" t="s">
        <v>196</v>
      </c>
      <c r="N66" t="s">
        <v>439</v>
      </c>
      <c r="O66">
        <v>6027246156</v>
      </c>
      <c r="Q66" s="133">
        <v>46050</v>
      </c>
      <c r="R66">
        <v>0</v>
      </c>
      <c r="S66">
        <v>0</v>
      </c>
      <c r="T66" t="s">
        <v>495</v>
      </c>
      <c r="U66">
        <v>695.36</v>
      </c>
      <c r="V66">
        <v>104.3</v>
      </c>
      <c r="W66">
        <v>799.66</v>
      </c>
      <c r="X66" t="s">
        <v>481</v>
      </c>
      <c r="Y66" t="s">
        <v>447</v>
      </c>
      <c r="Z66" t="s">
        <v>433</v>
      </c>
      <c r="AA66">
        <v>700000</v>
      </c>
      <c r="AB66" t="s">
        <v>114</v>
      </c>
      <c r="AF66" t="s">
        <v>434</v>
      </c>
      <c r="AG66" t="s">
        <v>435</v>
      </c>
      <c r="AS66">
        <v>1</v>
      </c>
      <c r="AT66" t="s">
        <v>217</v>
      </c>
      <c r="AU66" t="s">
        <v>435</v>
      </c>
      <c r="AZ66" t="s">
        <v>436</v>
      </c>
    </row>
    <row r="67" spans="1:52">
      <c r="A67" t="s">
        <v>53</v>
      </c>
      <c r="B67" t="s">
        <v>487</v>
      </c>
      <c r="D67" t="s">
        <v>427</v>
      </c>
      <c r="E67" s="133">
        <v>46051</v>
      </c>
      <c r="F67" s="133">
        <v>46042</v>
      </c>
      <c r="G67" s="133">
        <v>46052</v>
      </c>
      <c r="H67" t="s">
        <v>428</v>
      </c>
      <c r="I67" t="s">
        <v>428</v>
      </c>
      <c r="J67" t="s">
        <v>180</v>
      </c>
      <c r="M67" t="s">
        <v>196</v>
      </c>
      <c r="N67" t="s">
        <v>429</v>
      </c>
      <c r="Q67" s="133">
        <v>46052</v>
      </c>
      <c r="R67">
        <v>0</v>
      </c>
      <c r="S67">
        <v>0</v>
      </c>
      <c r="T67" t="s">
        <v>470</v>
      </c>
      <c r="U67">
        <v>11.2</v>
      </c>
      <c r="V67">
        <v>1.68</v>
      </c>
      <c r="W67">
        <v>12.88</v>
      </c>
      <c r="X67" t="s">
        <v>481</v>
      </c>
      <c r="Y67" t="s">
        <v>447</v>
      </c>
      <c r="Z67" t="s">
        <v>433</v>
      </c>
      <c r="AA67">
        <v>700000</v>
      </c>
      <c r="AB67" t="s">
        <v>114</v>
      </c>
      <c r="AF67" t="s">
        <v>434</v>
      </c>
      <c r="AG67" t="s">
        <v>435</v>
      </c>
      <c r="AS67">
        <v>1</v>
      </c>
      <c r="AT67" t="s">
        <v>217</v>
      </c>
      <c r="AU67" t="s">
        <v>435</v>
      </c>
      <c r="AZ67" t="s">
        <v>496</v>
      </c>
    </row>
    <row r="68" spans="1:52">
      <c r="A68" t="s">
        <v>53</v>
      </c>
      <c r="B68" t="s">
        <v>488</v>
      </c>
      <c r="D68" t="s">
        <v>427</v>
      </c>
      <c r="E68" s="133">
        <v>46058</v>
      </c>
      <c r="F68" s="133">
        <v>46045</v>
      </c>
      <c r="G68" s="133">
        <v>46056</v>
      </c>
      <c r="H68" t="s">
        <v>428</v>
      </c>
      <c r="I68" t="s">
        <v>428</v>
      </c>
      <c r="J68" t="s">
        <v>180</v>
      </c>
      <c r="M68" t="s">
        <v>200</v>
      </c>
      <c r="N68" t="s">
        <v>429</v>
      </c>
      <c r="Q68" s="142">
        <v>46056</v>
      </c>
      <c r="R68">
        <v>0</v>
      </c>
      <c r="S68">
        <v>0</v>
      </c>
      <c r="T68" t="s">
        <v>438</v>
      </c>
      <c r="U68" s="141">
        <v>0.55999999999999905</v>
      </c>
      <c r="V68">
        <v>0.08</v>
      </c>
      <c r="W68">
        <v>0.63999999999999901</v>
      </c>
      <c r="X68" t="s">
        <v>481</v>
      </c>
      <c r="Y68" t="s">
        <v>447</v>
      </c>
      <c r="Z68" t="s">
        <v>433</v>
      </c>
      <c r="AA68">
        <v>700000</v>
      </c>
      <c r="AB68" t="s">
        <v>114</v>
      </c>
      <c r="AF68" t="s">
        <v>434</v>
      </c>
      <c r="AG68" t="s">
        <v>435</v>
      </c>
      <c r="AS68">
        <v>1</v>
      </c>
      <c r="AT68" t="s">
        <v>221</v>
      </c>
      <c r="AU68" t="s">
        <v>435</v>
      </c>
      <c r="AZ68" t="s">
        <v>496</v>
      </c>
    </row>
    <row r="69" spans="1:52">
      <c r="A69" t="s">
        <v>53</v>
      </c>
      <c r="B69" t="s">
        <v>488</v>
      </c>
      <c r="D69" t="s">
        <v>427</v>
      </c>
      <c r="E69" s="133">
        <v>46058</v>
      </c>
      <c r="F69" s="133">
        <v>46045</v>
      </c>
      <c r="G69" s="133">
        <v>46056</v>
      </c>
      <c r="H69" t="s">
        <v>428</v>
      </c>
      <c r="I69" t="s">
        <v>428</v>
      </c>
      <c r="J69" t="s">
        <v>136</v>
      </c>
      <c r="K69" t="s">
        <v>200</v>
      </c>
      <c r="L69" t="s">
        <v>200</v>
      </c>
      <c r="M69" t="s">
        <v>200</v>
      </c>
      <c r="N69" t="s">
        <v>497</v>
      </c>
      <c r="O69">
        <v>1042410811</v>
      </c>
      <c r="Q69" s="142">
        <v>46056</v>
      </c>
      <c r="R69">
        <v>0</v>
      </c>
      <c r="S69">
        <v>1</v>
      </c>
      <c r="T69" t="s">
        <v>136</v>
      </c>
      <c r="U69" s="141">
        <v>176.52</v>
      </c>
      <c r="V69">
        <v>26.48</v>
      </c>
      <c r="W69">
        <v>203</v>
      </c>
      <c r="X69" t="s">
        <v>481</v>
      </c>
      <c r="Y69" t="s">
        <v>447</v>
      </c>
      <c r="Z69" t="s">
        <v>433</v>
      </c>
      <c r="AA69">
        <v>700000</v>
      </c>
      <c r="AB69" t="s">
        <v>114</v>
      </c>
      <c r="AF69" t="s">
        <v>434</v>
      </c>
      <c r="AG69" t="s">
        <v>435</v>
      </c>
      <c r="AS69">
        <v>1</v>
      </c>
      <c r="AT69" t="s">
        <v>221</v>
      </c>
      <c r="AU69" t="s">
        <v>435</v>
      </c>
      <c r="AZ69" t="s">
        <v>496</v>
      </c>
    </row>
    <row r="70" spans="1:52">
      <c r="A70" t="s">
        <v>53</v>
      </c>
      <c r="B70" t="s">
        <v>488</v>
      </c>
      <c r="C70" t="s">
        <v>485</v>
      </c>
      <c r="D70" t="s">
        <v>427</v>
      </c>
      <c r="E70" s="133">
        <v>46050</v>
      </c>
      <c r="F70" s="133">
        <v>46045</v>
      </c>
      <c r="G70" s="133">
        <v>46056</v>
      </c>
      <c r="H70" t="s">
        <v>428</v>
      </c>
      <c r="I70" t="s">
        <v>428</v>
      </c>
      <c r="J70" t="s">
        <v>188</v>
      </c>
      <c r="K70" t="s">
        <v>190</v>
      </c>
      <c r="L70" t="s">
        <v>200</v>
      </c>
      <c r="M70" t="s">
        <v>200</v>
      </c>
      <c r="N70" t="s">
        <v>439</v>
      </c>
      <c r="O70">
        <v>6027265040</v>
      </c>
      <c r="Q70" s="142">
        <v>46056</v>
      </c>
      <c r="R70">
        <v>0</v>
      </c>
      <c r="S70">
        <v>0</v>
      </c>
      <c r="T70" t="s">
        <v>498</v>
      </c>
      <c r="U70" s="141">
        <v>974.17</v>
      </c>
      <c r="V70">
        <v>146.13</v>
      </c>
      <c r="W70">
        <v>1120.3</v>
      </c>
      <c r="X70" t="s">
        <v>481</v>
      </c>
      <c r="Y70" t="s">
        <v>447</v>
      </c>
      <c r="Z70" t="s">
        <v>433</v>
      </c>
      <c r="AA70">
        <v>700000</v>
      </c>
      <c r="AB70" t="s">
        <v>114</v>
      </c>
      <c r="AF70" t="s">
        <v>434</v>
      </c>
      <c r="AG70" t="s">
        <v>435</v>
      </c>
      <c r="AS70">
        <v>1</v>
      </c>
      <c r="AT70" t="s">
        <v>221</v>
      </c>
      <c r="AU70" t="s">
        <v>435</v>
      </c>
      <c r="AZ70" t="s">
        <v>436</v>
      </c>
    </row>
    <row r="71" spans="1:52">
      <c r="A71" t="s">
        <v>53</v>
      </c>
      <c r="B71" t="s">
        <v>488</v>
      </c>
      <c r="D71" t="s">
        <v>427</v>
      </c>
      <c r="E71" s="133">
        <v>46058</v>
      </c>
      <c r="F71" s="133">
        <v>46045</v>
      </c>
      <c r="G71" s="133">
        <v>46056</v>
      </c>
      <c r="H71" t="s">
        <v>428</v>
      </c>
      <c r="I71" t="s">
        <v>428</v>
      </c>
      <c r="J71" t="s">
        <v>180</v>
      </c>
      <c r="M71" t="s">
        <v>200</v>
      </c>
      <c r="N71" t="s">
        <v>429</v>
      </c>
      <c r="Q71" s="142">
        <v>46056</v>
      </c>
      <c r="R71">
        <v>0</v>
      </c>
      <c r="S71">
        <v>0</v>
      </c>
      <c r="T71" t="s">
        <v>437</v>
      </c>
      <c r="U71" s="141">
        <v>8.16</v>
      </c>
      <c r="V71">
        <v>1.22</v>
      </c>
      <c r="W71">
        <v>9.3800000000000008</v>
      </c>
      <c r="X71" t="s">
        <v>481</v>
      </c>
      <c r="Y71" t="s">
        <v>447</v>
      </c>
      <c r="Z71" t="s">
        <v>433</v>
      </c>
      <c r="AA71">
        <v>700000</v>
      </c>
      <c r="AB71" t="s">
        <v>114</v>
      </c>
      <c r="AF71" t="s">
        <v>434</v>
      </c>
      <c r="AG71" t="s">
        <v>435</v>
      </c>
      <c r="AS71">
        <v>1</v>
      </c>
      <c r="AT71" t="s">
        <v>221</v>
      </c>
      <c r="AU71" t="s">
        <v>435</v>
      </c>
      <c r="AZ71" t="s">
        <v>496</v>
      </c>
    </row>
    <row r="72" spans="1:52">
      <c r="A72" t="s">
        <v>53</v>
      </c>
      <c r="B72" t="s">
        <v>491</v>
      </c>
      <c r="D72" t="s">
        <v>427</v>
      </c>
      <c r="E72" s="133">
        <v>46062</v>
      </c>
      <c r="F72" s="133">
        <v>46048</v>
      </c>
      <c r="G72" s="133">
        <v>46063</v>
      </c>
      <c r="H72" t="s">
        <v>428</v>
      </c>
      <c r="I72" t="s">
        <v>428</v>
      </c>
      <c r="J72" t="s">
        <v>180</v>
      </c>
      <c r="M72" t="s">
        <v>492</v>
      </c>
      <c r="N72" t="s">
        <v>429</v>
      </c>
      <c r="Q72" s="142">
        <v>46063</v>
      </c>
      <c r="R72">
        <v>0</v>
      </c>
      <c r="S72">
        <v>0</v>
      </c>
      <c r="T72" t="s">
        <v>470</v>
      </c>
      <c r="U72" s="141">
        <v>11.2</v>
      </c>
      <c r="V72">
        <v>1.68</v>
      </c>
      <c r="W72">
        <v>12.88</v>
      </c>
      <c r="X72" t="s">
        <v>481</v>
      </c>
      <c r="Y72" t="s">
        <v>447</v>
      </c>
      <c r="Z72" t="s">
        <v>433</v>
      </c>
      <c r="AA72">
        <v>700000</v>
      </c>
      <c r="AB72" t="s">
        <v>114</v>
      </c>
      <c r="AF72" t="s">
        <v>434</v>
      </c>
      <c r="AG72" t="s">
        <v>435</v>
      </c>
      <c r="AS72">
        <v>1</v>
      </c>
      <c r="AT72" t="s">
        <v>493</v>
      </c>
      <c r="AU72" t="s">
        <v>435</v>
      </c>
      <c r="AZ72" t="s">
        <v>496</v>
      </c>
    </row>
    <row r="73" spans="1:52">
      <c r="A73" t="s">
        <v>53</v>
      </c>
      <c r="B73" t="s">
        <v>489</v>
      </c>
      <c r="D73" t="s">
        <v>427</v>
      </c>
      <c r="E73" s="133">
        <v>46062</v>
      </c>
      <c r="F73" s="133">
        <v>46045</v>
      </c>
      <c r="G73" s="133">
        <v>46063</v>
      </c>
      <c r="H73" t="s">
        <v>428</v>
      </c>
      <c r="I73" t="s">
        <v>428</v>
      </c>
      <c r="J73" t="s">
        <v>180</v>
      </c>
      <c r="M73" t="s">
        <v>196</v>
      </c>
      <c r="N73" t="s">
        <v>429</v>
      </c>
      <c r="Q73" s="142">
        <v>46063</v>
      </c>
      <c r="R73">
        <v>0</v>
      </c>
      <c r="S73">
        <v>0</v>
      </c>
      <c r="T73" t="s">
        <v>470</v>
      </c>
      <c r="U73" s="141">
        <v>11.2</v>
      </c>
      <c r="V73">
        <v>1.68</v>
      </c>
      <c r="W73">
        <v>12.88</v>
      </c>
      <c r="X73" t="s">
        <v>481</v>
      </c>
      <c r="Y73" t="s">
        <v>447</v>
      </c>
      <c r="Z73" t="s">
        <v>433</v>
      </c>
      <c r="AA73">
        <v>700000</v>
      </c>
      <c r="AB73" t="s">
        <v>114</v>
      </c>
      <c r="AF73" t="s">
        <v>434</v>
      </c>
      <c r="AG73" t="s">
        <v>435</v>
      </c>
      <c r="AS73">
        <v>1</v>
      </c>
      <c r="AT73" t="s">
        <v>219</v>
      </c>
      <c r="AU73" t="s">
        <v>435</v>
      </c>
      <c r="AZ73" t="s">
        <v>496</v>
      </c>
    </row>
    <row r="74" spans="1:52">
      <c r="A74" t="s">
        <v>53</v>
      </c>
      <c r="B74" t="s">
        <v>489</v>
      </c>
      <c r="D74" t="s">
        <v>427</v>
      </c>
      <c r="E74" s="133">
        <v>46062</v>
      </c>
      <c r="F74" s="133">
        <v>46045</v>
      </c>
      <c r="G74" s="133">
        <v>46065</v>
      </c>
      <c r="H74" t="s">
        <v>428</v>
      </c>
      <c r="I74" t="s">
        <v>428</v>
      </c>
      <c r="J74" t="s">
        <v>188</v>
      </c>
      <c r="K74" t="s">
        <v>190</v>
      </c>
      <c r="L74" t="s">
        <v>196</v>
      </c>
      <c r="M74" t="s">
        <v>196</v>
      </c>
      <c r="N74" t="s">
        <v>439</v>
      </c>
      <c r="O74">
        <v>6027345601</v>
      </c>
      <c r="Q74" s="142">
        <v>46065</v>
      </c>
      <c r="R74">
        <v>0</v>
      </c>
      <c r="S74">
        <v>0</v>
      </c>
      <c r="T74" t="s">
        <v>499</v>
      </c>
      <c r="U74" s="141">
        <v>151.93</v>
      </c>
      <c r="V74">
        <v>22.79</v>
      </c>
      <c r="W74">
        <v>174.72</v>
      </c>
      <c r="X74" t="s">
        <v>481</v>
      </c>
      <c r="Y74" t="s">
        <v>447</v>
      </c>
      <c r="Z74" t="s">
        <v>433</v>
      </c>
      <c r="AA74">
        <v>700000</v>
      </c>
      <c r="AB74" t="s">
        <v>114</v>
      </c>
      <c r="AF74" t="s">
        <v>434</v>
      </c>
      <c r="AG74" t="s">
        <v>435</v>
      </c>
      <c r="AS74">
        <v>1</v>
      </c>
      <c r="AT74" t="s">
        <v>219</v>
      </c>
      <c r="AU74" t="s">
        <v>435</v>
      </c>
      <c r="AZ74" t="s">
        <v>496</v>
      </c>
    </row>
    <row r="75" spans="1:52">
      <c r="A75" t="s">
        <v>53</v>
      </c>
      <c r="B75" t="s">
        <v>489</v>
      </c>
      <c r="C75" t="s">
        <v>485</v>
      </c>
      <c r="D75" t="s">
        <v>427</v>
      </c>
      <c r="E75" s="133">
        <v>46050</v>
      </c>
      <c r="F75" s="133">
        <v>46045</v>
      </c>
      <c r="G75" s="133">
        <v>46065</v>
      </c>
      <c r="H75" t="s">
        <v>428</v>
      </c>
      <c r="I75" t="s">
        <v>428</v>
      </c>
      <c r="J75" t="s">
        <v>188</v>
      </c>
      <c r="K75" t="s">
        <v>190</v>
      </c>
      <c r="L75" t="s">
        <v>196</v>
      </c>
      <c r="M75" t="s">
        <v>196</v>
      </c>
      <c r="N75" t="s">
        <v>439</v>
      </c>
      <c r="O75">
        <v>6027265066</v>
      </c>
      <c r="Q75" s="142">
        <v>46065</v>
      </c>
      <c r="R75">
        <v>0</v>
      </c>
      <c r="S75">
        <v>0</v>
      </c>
      <c r="T75" t="s">
        <v>500</v>
      </c>
      <c r="U75" s="141">
        <v>955.79</v>
      </c>
      <c r="V75">
        <v>143.37</v>
      </c>
      <c r="W75">
        <v>1099.1600000000001</v>
      </c>
      <c r="X75" t="s">
        <v>481</v>
      </c>
      <c r="Y75" t="s">
        <v>447</v>
      </c>
      <c r="Z75" t="s">
        <v>433</v>
      </c>
      <c r="AA75">
        <v>700000</v>
      </c>
      <c r="AB75" t="s">
        <v>114</v>
      </c>
      <c r="AF75" t="s">
        <v>434</v>
      </c>
      <c r="AG75" t="s">
        <v>435</v>
      </c>
      <c r="AS75">
        <v>1</v>
      </c>
      <c r="AT75" t="s">
        <v>219</v>
      </c>
      <c r="AU75" t="s">
        <v>435</v>
      </c>
      <c r="AZ75" t="s">
        <v>436</v>
      </c>
    </row>
    <row r="76" spans="1:52">
      <c r="A76" t="s">
        <v>53</v>
      </c>
      <c r="B76" t="s">
        <v>491</v>
      </c>
      <c r="D76" t="s">
        <v>427</v>
      </c>
      <c r="E76" s="133">
        <v>46062</v>
      </c>
      <c r="F76" s="133">
        <v>46048</v>
      </c>
      <c r="G76" s="133">
        <v>46069</v>
      </c>
      <c r="H76" t="s">
        <v>428</v>
      </c>
      <c r="I76" t="s">
        <v>428</v>
      </c>
      <c r="J76" t="s">
        <v>188</v>
      </c>
      <c r="K76" t="s">
        <v>190</v>
      </c>
      <c r="L76" t="s">
        <v>492</v>
      </c>
      <c r="M76" t="s">
        <v>492</v>
      </c>
      <c r="N76" t="s">
        <v>439</v>
      </c>
      <c r="O76">
        <v>6027345535</v>
      </c>
      <c r="Q76" s="142">
        <v>46069</v>
      </c>
      <c r="R76">
        <v>0</v>
      </c>
      <c r="S76">
        <v>0</v>
      </c>
      <c r="T76" t="s">
        <v>501</v>
      </c>
      <c r="U76" s="141">
        <v>2.5</v>
      </c>
      <c r="V76">
        <v>0.38</v>
      </c>
      <c r="W76">
        <v>2.88</v>
      </c>
      <c r="X76" t="s">
        <v>481</v>
      </c>
      <c r="Y76" t="s">
        <v>447</v>
      </c>
      <c r="Z76" t="s">
        <v>433</v>
      </c>
      <c r="AA76">
        <v>700000</v>
      </c>
      <c r="AB76" t="s">
        <v>114</v>
      </c>
      <c r="AF76" t="s">
        <v>434</v>
      </c>
      <c r="AG76" t="s">
        <v>435</v>
      </c>
      <c r="AS76">
        <v>1</v>
      </c>
      <c r="AT76" t="s">
        <v>493</v>
      </c>
      <c r="AU76" t="s">
        <v>435</v>
      </c>
      <c r="AZ76" t="s">
        <v>496</v>
      </c>
    </row>
    <row r="77" spans="1:52">
      <c r="A77" t="s">
        <v>53</v>
      </c>
      <c r="B77" t="s">
        <v>491</v>
      </c>
      <c r="C77" t="s">
        <v>485</v>
      </c>
      <c r="D77" t="s">
        <v>427</v>
      </c>
      <c r="E77" s="133">
        <v>46050</v>
      </c>
      <c r="F77" s="133">
        <v>46048</v>
      </c>
      <c r="G77" s="133">
        <v>46069</v>
      </c>
      <c r="H77" t="s">
        <v>428</v>
      </c>
      <c r="I77" t="s">
        <v>428</v>
      </c>
      <c r="J77" t="s">
        <v>188</v>
      </c>
      <c r="K77" t="s">
        <v>190</v>
      </c>
      <c r="L77" t="s">
        <v>492</v>
      </c>
      <c r="M77" t="s">
        <v>492</v>
      </c>
      <c r="N77" t="s">
        <v>439</v>
      </c>
      <c r="O77">
        <v>6027275027</v>
      </c>
      <c r="Q77" s="142">
        <v>46069</v>
      </c>
      <c r="R77">
        <v>0</v>
      </c>
      <c r="S77">
        <v>0</v>
      </c>
      <c r="T77" t="s">
        <v>502</v>
      </c>
      <c r="U77" s="141">
        <v>493.34</v>
      </c>
      <c r="V77">
        <v>74</v>
      </c>
      <c r="W77">
        <v>567.33999999999901</v>
      </c>
      <c r="X77" t="s">
        <v>481</v>
      </c>
      <c r="Y77" t="s">
        <v>447</v>
      </c>
      <c r="Z77" t="s">
        <v>433</v>
      </c>
      <c r="AA77">
        <v>700000</v>
      </c>
      <c r="AB77" t="s">
        <v>114</v>
      </c>
      <c r="AF77" t="s">
        <v>434</v>
      </c>
      <c r="AG77" t="s">
        <v>435</v>
      </c>
      <c r="AS77">
        <v>1</v>
      </c>
      <c r="AT77" t="s">
        <v>493</v>
      </c>
      <c r="AU77" t="s">
        <v>435</v>
      </c>
      <c r="AZ77" t="s">
        <v>436</v>
      </c>
    </row>
  </sheetData>
  <autoFilter ref="A2:AZ2" xr:uid="{34871B09-7DF6-49E1-98B8-B1BB476ADDED}"/>
  <sortState xmlns:xlrd2="http://schemas.microsoft.com/office/spreadsheetml/2017/richdata2" ref="A3:AZ77">
    <sortCondition ref="G3:G77"/>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F212-2686-4D47-91E4-60539C5DF12B}">
  <sheetPr>
    <tabColor rgb="FFFF9900"/>
  </sheetPr>
  <dimension ref="A3:G102"/>
  <sheetViews>
    <sheetView topLeftCell="C86" workbookViewId="0">
      <selection activeCell="E38" sqref="E38"/>
    </sheetView>
  </sheetViews>
  <sheetFormatPr defaultRowHeight="12.75"/>
  <cols>
    <col min="1" max="1" width="45.140625" bestFit="1" customWidth="1"/>
    <col min="2" max="2" width="42.85546875" customWidth="1"/>
    <col min="3" max="3" width="13.140625" bestFit="1" customWidth="1"/>
    <col min="4" max="4" width="54.5703125" bestFit="1" customWidth="1"/>
    <col min="5" max="5" width="20.7109375" bestFit="1" customWidth="1"/>
    <col min="6" max="6" width="20.140625" bestFit="1" customWidth="1"/>
  </cols>
  <sheetData>
    <row r="3" spans="1:6" ht="38.450000000000003" customHeight="1">
      <c r="A3" s="137" t="s">
        <v>170</v>
      </c>
      <c r="B3" s="137" t="s">
        <v>393</v>
      </c>
      <c r="C3" s="135" t="s">
        <v>172</v>
      </c>
      <c r="D3" s="135" t="s">
        <v>171</v>
      </c>
      <c r="E3" t="s">
        <v>175</v>
      </c>
      <c r="F3" t="s">
        <v>503</v>
      </c>
    </row>
    <row r="4" spans="1:6">
      <c r="A4" s="133">
        <v>45854</v>
      </c>
      <c r="B4" t="s">
        <v>430</v>
      </c>
      <c r="C4" s="145" t="s">
        <v>180</v>
      </c>
      <c r="D4" t="s">
        <v>176</v>
      </c>
      <c r="E4" s="145">
        <v>6.55</v>
      </c>
      <c r="F4" s="145">
        <v>7.53</v>
      </c>
    </row>
    <row r="5" spans="1:6">
      <c r="A5" s="143" t="s">
        <v>177</v>
      </c>
      <c r="B5" s="144"/>
      <c r="C5" s="144"/>
      <c r="D5" s="144"/>
      <c r="E5" s="144">
        <v>6.55</v>
      </c>
      <c r="F5" s="144">
        <v>7.53</v>
      </c>
    </row>
    <row r="6" spans="1:6">
      <c r="A6" s="133">
        <v>45855</v>
      </c>
      <c r="B6" t="s">
        <v>443</v>
      </c>
      <c r="C6" t="s">
        <v>136</v>
      </c>
      <c r="D6" t="s">
        <v>176</v>
      </c>
      <c r="E6">
        <v>15.22</v>
      </c>
      <c r="F6">
        <v>17.5</v>
      </c>
    </row>
    <row r="7" spans="1:6">
      <c r="A7" s="133">
        <v>45855</v>
      </c>
      <c r="B7" t="s">
        <v>437</v>
      </c>
      <c r="C7" s="145" t="s">
        <v>180</v>
      </c>
      <c r="D7" t="s">
        <v>176</v>
      </c>
      <c r="E7" s="145">
        <v>8.16</v>
      </c>
      <c r="F7" s="145">
        <v>9.3800000000000008</v>
      </c>
    </row>
    <row r="8" spans="1:6">
      <c r="A8" s="133">
        <v>45855</v>
      </c>
      <c r="B8" t="s">
        <v>438</v>
      </c>
      <c r="C8" s="145" t="s">
        <v>180</v>
      </c>
      <c r="D8" t="s">
        <v>176</v>
      </c>
      <c r="E8" s="145">
        <v>1.1199999999999981</v>
      </c>
      <c r="F8" s="145">
        <v>1.279999999999998</v>
      </c>
    </row>
    <row r="9" spans="1:6">
      <c r="A9" s="133">
        <v>45855</v>
      </c>
      <c r="B9" t="s">
        <v>136</v>
      </c>
      <c r="C9" t="s">
        <v>136</v>
      </c>
      <c r="D9" t="s">
        <v>176</v>
      </c>
      <c r="E9">
        <v>156.52000000000001</v>
      </c>
      <c r="F9">
        <v>180</v>
      </c>
    </row>
    <row r="10" spans="1:6">
      <c r="A10" s="133">
        <v>45855</v>
      </c>
      <c r="B10" t="s">
        <v>440</v>
      </c>
      <c r="C10" s="145" t="s">
        <v>188</v>
      </c>
      <c r="D10" t="s">
        <v>176</v>
      </c>
      <c r="E10" s="145">
        <v>815.56</v>
      </c>
      <c r="F10" s="145">
        <v>937.89</v>
      </c>
    </row>
    <row r="11" spans="1:6">
      <c r="A11" s="143" t="s">
        <v>178</v>
      </c>
      <c r="B11" s="144"/>
      <c r="C11" s="144"/>
      <c r="D11" s="144"/>
      <c r="E11" s="144">
        <v>996.57999999999993</v>
      </c>
      <c r="F11" s="144">
        <v>1146.05</v>
      </c>
    </row>
    <row r="12" spans="1:6">
      <c r="A12" s="133">
        <v>45864</v>
      </c>
      <c r="B12" t="s">
        <v>445</v>
      </c>
      <c r="C12" s="145" t="s">
        <v>180</v>
      </c>
      <c r="D12" t="s">
        <v>179</v>
      </c>
      <c r="E12" s="145">
        <v>2.5</v>
      </c>
      <c r="F12" s="145">
        <v>2.88</v>
      </c>
    </row>
    <row r="13" spans="1:6">
      <c r="A13" s="143" t="s">
        <v>182</v>
      </c>
      <c r="B13" s="144"/>
      <c r="C13" s="144"/>
      <c r="D13" s="144"/>
      <c r="E13" s="144">
        <v>2.5</v>
      </c>
      <c r="F13" s="144">
        <v>2.88</v>
      </c>
    </row>
    <row r="14" spans="1:6">
      <c r="A14" s="133">
        <v>45870</v>
      </c>
      <c r="B14" t="s">
        <v>430</v>
      </c>
      <c r="C14" s="145" t="s">
        <v>180</v>
      </c>
      <c r="D14" t="s">
        <v>183</v>
      </c>
      <c r="E14" s="145">
        <v>6.55</v>
      </c>
      <c r="F14" s="145">
        <v>7.53</v>
      </c>
    </row>
    <row r="15" spans="1:6">
      <c r="A15" s="143" t="s">
        <v>184</v>
      </c>
      <c r="B15" s="144"/>
      <c r="C15" s="144"/>
      <c r="D15" s="144"/>
      <c r="E15" s="144">
        <v>6.55</v>
      </c>
      <c r="F15" s="144">
        <v>7.53</v>
      </c>
    </row>
    <row r="16" spans="1:6">
      <c r="A16" s="133">
        <v>45871</v>
      </c>
      <c r="E16">
        <v>6.55</v>
      </c>
      <c r="F16">
        <v>7.53</v>
      </c>
    </row>
    <row r="17" spans="1:6">
      <c r="A17" s="133">
        <v>45873</v>
      </c>
      <c r="B17" t="s">
        <v>457</v>
      </c>
      <c r="C17" t="s">
        <v>136</v>
      </c>
      <c r="D17" t="s">
        <v>183</v>
      </c>
      <c r="E17">
        <v>5.22</v>
      </c>
      <c r="F17">
        <v>6</v>
      </c>
    </row>
    <row r="18" spans="1:6">
      <c r="A18" s="133">
        <v>45873</v>
      </c>
      <c r="B18" t="s">
        <v>443</v>
      </c>
      <c r="C18" t="s">
        <v>136</v>
      </c>
      <c r="D18" t="s">
        <v>183</v>
      </c>
      <c r="E18">
        <v>21.74</v>
      </c>
      <c r="F18">
        <v>25</v>
      </c>
    </row>
    <row r="19" spans="1:6">
      <c r="A19" s="133">
        <v>45873</v>
      </c>
      <c r="B19" t="s">
        <v>437</v>
      </c>
      <c r="C19" s="145" t="s">
        <v>180</v>
      </c>
      <c r="D19" t="s">
        <v>183</v>
      </c>
      <c r="E19" s="145">
        <v>8.16</v>
      </c>
      <c r="F19" s="145">
        <v>9.3800000000000008</v>
      </c>
    </row>
    <row r="20" spans="1:6">
      <c r="A20" s="133">
        <v>45873</v>
      </c>
      <c r="B20" t="s">
        <v>438</v>
      </c>
      <c r="C20" s="145" t="s">
        <v>180</v>
      </c>
      <c r="D20" t="s">
        <v>183</v>
      </c>
      <c r="E20" s="145">
        <v>1.6799999999999971</v>
      </c>
      <c r="F20" s="145">
        <v>1.919999999999997</v>
      </c>
    </row>
    <row r="21" spans="1:6">
      <c r="A21" s="133">
        <v>45873</v>
      </c>
      <c r="B21" t="s">
        <v>136</v>
      </c>
      <c r="C21" t="s">
        <v>136</v>
      </c>
      <c r="D21" t="s">
        <v>183</v>
      </c>
      <c r="E21">
        <v>320</v>
      </c>
      <c r="F21">
        <v>368</v>
      </c>
    </row>
    <row r="22" spans="1:6">
      <c r="A22" s="133" t="s">
        <v>186</v>
      </c>
      <c r="E22">
        <v>356.8</v>
      </c>
      <c r="F22">
        <v>410.3</v>
      </c>
    </row>
    <row r="23" spans="1:6">
      <c r="A23" s="133">
        <v>45875</v>
      </c>
      <c r="B23" t="s">
        <v>443</v>
      </c>
      <c r="C23" t="s">
        <v>136</v>
      </c>
      <c r="D23" t="s">
        <v>183</v>
      </c>
      <c r="E23">
        <v>9.57</v>
      </c>
      <c r="F23">
        <v>11.01</v>
      </c>
    </row>
    <row r="24" spans="1:6">
      <c r="A24" s="133">
        <v>45875</v>
      </c>
      <c r="B24" t="s">
        <v>437</v>
      </c>
      <c r="C24" s="145" t="s">
        <v>180</v>
      </c>
      <c r="D24" t="s">
        <v>183</v>
      </c>
      <c r="E24" s="145">
        <v>8.16</v>
      </c>
      <c r="F24" s="145">
        <v>9.3800000000000008</v>
      </c>
    </row>
    <row r="25" spans="1:6">
      <c r="A25" s="133">
        <v>45875</v>
      </c>
      <c r="B25" t="s">
        <v>438</v>
      </c>
      <c r="C25" s="145" t="s">
        <v>180</v>
      </c>
      <c r="D25" t="s">
        <v>183</v>
      </c>
      <c r="E25" s="145">
        <v>1.1199999999999981</v>
      </c>
      <c r="F25" s="145">
        <v>1.279999999999998</v>
      </c>
    </row>
    <row r="26" spans="1:6">
      <c r="A26" s="133">
        <v>45875</v>
      </c>
      <c r="B26" t="s">
        <v>136</v>
      </c>
      <c r="C26" t="s">
        <v>136</v>
      </c>
      <c r="D26" t="s">
        <v>183</v>
      </c>
      <c r="E26">
        <v>146.95999999999901</v>
      </c>
      <c r="F26">
        <v>168.99999999999901</v>
      </c>
    </row>
    <row r="27" spans="1:6">
      <c r="A27" s="133" t="s">
        <v>187</v>
      </c>
      <c r="E27">
        <v>165.80999999999901</v>
      </c>
      <c r="F27">
        <v>190.66999999999899</v>
      </c>
    </row>
    <row r="28" spans="1:6">
      <c r="A28" s="133">
        <v>45876</v>
      </c>
      <c r="B28" t="s">
        <v>459</v>
      </c>
      <c r="C28" s="145" t="s">
        <v>188</v>
      </c>
      <c r="D28" t="s">
        <v>183</v>
      </c>
      <c r="E28" s="145">
        <v>310.52999999999997</v>
      </c>
      <c r="F28" s="145">
        <v>357.11</v>
      </c>
    </row>
    <row r="29" spans="1:6">
      <c r="A29" s="133" t="s">
        <v>191</v>
      </c>
      <c r="E29">
        <v>310.52999999999997</v>
      </c>
      <c r="F29">
        <v>357.11</v>
      </c>
    </row>
    <row r="30" spans="1:6">
      <c r="A30" s="133">
        <v>45885</v>
      </c>
      <c r="B30" t="s">
        <v>430</v>
      </c>
      <c r="C30" s="145" t="s">
        <v>180</v>
      </c>
      <c r="D30" t="s">
        <v>192</v>
      </c>
      <c r="E30" s="145">
        <v>6.55</v>
      </c>
      <c r="F30" s="145">
        <v>7.53</v>
      </c>
    </row>
    <row r="31" spans="1:6">
      <c r="A31" s="133" t="s">
        <v>193</v>
      </c>
      <c r="E31">
        <v>6.55</v>
      </c>
      <c r="F31">
        <v>7.53</v>
      </c>
    </row>
    <row r="32" spans="1:6">
      <c r="A32" s="133">
        <v>45895</v>
      </c>
      <c r="B32" t="s">
        <v>430</v>
      </c>
      <c r="C32" s="145" t="s">
        <v>180</v>
      </c>
      <c r="D32" t="s">
        <v>194</v>
      </c>
      <c r="E32" s="145">
        <v>6.55</v>
      </c>
      <c r="F32" s="145">
        <v>7.53</v>
      </c>
    </row>
    <row r="33" spans="1:6">
      <c r="A33" s="133" t="s">
        <v>195</v>
      </c>
      <c r="E33">
        <v>6.55</v>
      </c>
      <c r="F33">
        <v>7.53</v>
      </c>
    </row>
    <row r="34" spans="1:6">
      <c r="A34" s="133">
        <v>45897</v>
      </c>
      <c r="B34" t="s">
        <v>443</v>
      </c>
      <c r="C34" t="s">
        <v>136</v>
      </c>
      <c r="D34" t="s">
        <v>192</v>
      </c>
      <c r="E34">
        <v>21.74</v>
      </c>
      <c r="F34">
        <v>25</v>
      </c>
    </row>
    <row r="35" spans="1:6">
      <c r="A35" s="133">
        <v>45897</v>
      </c>
      <c r="B35" t="s">
        <v>437</v>
      </c>
      <c r="C35" s="145" t="s">
        <v>180</v>
      </c>
      <c r="D35" t="s">
        <v>192</v>
      </c>
      <c r="E35" s="145">
        <v>8.16</v>
      </c>
      <c r="F35" s="145">
        <v>9.3800000000000008</v>
      </c>
    </row>
    <row r="36" spans="1:6">
      <c r="A36" s="133">
        <v>45897</v>
      </c>
      <c r="B36" t="s">
        <v>438</v>
      </c>
      <c r="C36" s="145" t="s">
        <v>180</v>
      </c>
      <c r="D36" t="s">
        <v>192</v>
      </c>
      <c r="E36" s="145">
        <v>1.1199999999999981</v>
      </c>
      <c r="F36" s="145">
        <v>1.279999999999998</v>
      </c>
    </row>
    <row r="37" spans="1:6">
      <c r="A37" s="133">
        <v>45897</v>
      </c>
      <c r="B37" t="s">
        <v>136</v>
      </c>
      <c r="C37" t="s">
        <v>136</v>
      </c>
      <c r="D37" t="s">
        <v>192</v>
      </c>
      <c r="E37">
        <v>152.16999999999999</v>
      </c>
      <c r="F37">
        <v>175</v>
      </c>
    </row>
    <row r="38" spans="1:6">
      <c r="A38" s="133">
        <v>45897</v>
      </c>
      <c r="B38" t="s">
        <v>464</v>
      </c>
      <c r="C38" s="145" t="s">
        <v>188</v>
      </c>
      <c r="D38" t="s">
        <v>192</v>
      </c>
      <c r="E38" s="145">
        <v>636.92999999999995</v>
      </c>
      <c r="F38" s="145">
        <v>732.47</v>
      </c>
    </row>
    <row r="39" spans="1:6">
      <c r="A39" s="133" t="s">
        <v>197</v>
      </c>
      <c r="E39">
        <v>820.11999999999989</v>
      </c>
      <c r="F39">
        <v>943.13</v>
      </c>
    </row>
    <row r="40" spans="1:6">
      <c r="A40" s="133">
        <v>45899</v>
      </c>
      <c r="B40" t="s">
        <v>430</v>
      </c>
      <c r="C40" s="145" t="s">
        <v>180</v>
      </c>
      <c r="D40" t="s">
        <v>198</v>
      </c>
      <c r="E40" s="145">
        <v>6.55</v>
      </c>
      <c r="F40" s="145">
        <v>7.53</v>
      </c>
    </row>
    <row r="41" spans="1:6">
      <c r="A41" s="133" t="s">
        <v>199</v>
      </c>
      <c r="E41">
        <v>6.55</v>
      </c>
      <c r="F41">
        <v>7.53</v>
      </c>
    </row>
    <row r="42" spans="1:6">
      <c r="A42" s="133">
        <v>45903</v>
      </c>
      <c r="B42" t="s">
        <v>136</v>
      </c>
      <c r="C42" t="s">
        <v>136</v>
      </c>
      <c r="D42" t="s">
        <v>198</v>
      </c>
      <c r="E42">
        <v>129.57</v>
      </c>
      <c r="F42">
        <v>149</v>
      </c>
    </row>
    <row r="43" spans="1:6">
      <c r="A43" s="133">
        <v>45903</v>
      </c>
      <c r="B43" t="s">
        <v>467</v>
      </c>
      <c r="C43" s="145" t="s">
        <v>188</v>
      </c>
      <c r="D43" t="s">
        <v>198</v>
      </c>
      <c r="E43" s="145">
        <v>642.76</v>
      </c>
      <c r="F43" s="145">
        <v>739.17</v>
      </c>
    </row>
    <row r="44" spans="1:6">
      <c r="A44" s="133" t="s">
        <v>201</v>
      </c>
      <c r="E44">
        <v>772.32999999999993</v>
      </c>
      <c r="F44">
        <v>888.17</v>
      </c>
    </row>
    <row r="45" spans="1:6">
      <c r="A45" s="133">
        <v>45904</v>
      </c>
      <c r="B45" t="s">
        <v>470</v>
      </c>
      <c r="C45" s="145" t="s">
        <v>180</v>
      </c>
      <c r="D45" t="s">
        <v>194</v>
      </c>
      <c r="E45" s="145">
        <v>11.2</v>
      </c>
      <c r="F45" s="145">
        <v>12.88</v>
      </c>
    </row>
    <row r="46" spans="1:6">
      <c r="A46" s="133" t="s">
        <v>202</v>
      </c>
      <c r="E46">
        <v>11.2</v>
      </c>
      <c r="F46">
        <v>12.88</v>
      </c>
    </row>
    <row r="47" spans="1:6">
      <c r="A47" s="133">
        <v>45909</v>
      </c>
      <c r="B47" t="s">
        <v>471</v>
      </c>
      <c r="C47" s="145" t="s">
        <v>188</v>
      </c>
      <c r="D47" t="s">
        <v>194</v>
      </c>
      <c r="E47" s="145">
        <v>854.8</v>
      </c>
      <c r="F47" s="145">
        <v>983.02</v>
      </c>
    </row>
    <row r="48" spans="1:6">
      <c r="A48" s="133" t="s">
        <v>204</v>
      </c>
      <c r="E48">
        <v>854.8</v>
      </c>
      <c r="F48">
        <v>983.02</v>
      </c>
    </row>
    <row r="49" spans="1:6">
      <c r="A49" s="133">
        <v>45911</v>
      </c>
      <c r="B49" t="s">
        <v>472</v>
      </c>
      <c r="C49" s="145" t="s">
        <v>180</v>
      </c>
      <c r="D49" t="s">
        <v>194</v>
      </c>
      <c r="E49" s="145">
        <v>11.2</v>
      </c>
      <c r="F49" s="145">
        <v>12.88</v>
      </c>
    </row>
    <row r="50" spans="1:6">
      <c r="A50" s="133" t="s">
        <v>205</v>
      </c>
      <c r="E50">
        <v>11.2</v>
      </c>
      <c r="F50">
        <v>12.88</v>
      </c>
    </row>
    <row r="51" spans="1:6">
      <c r="A51" s="133">
        <v>45912</v>
      </c>
      <c r="B51" t="s">
        <v>474</v>
      </c>
      <c r="C51" s="145" t="s">
        <v>188</v>
      </c>
      <c r="D51" t="s">
        <v>194</v>
      </c>
      <c r="E51" s="145">
        <v>-675.31999999999903</v>
      </c>
      <c r="F51" s="145">
        <v>-776.61999999999898</v>
      </c>
    </row>
    <row r="52" spans="1:6">
      <c r="A52" s="133" t="s">
        <v>206</v>
      </c>
      <c r="E52">
        <v>-675.31999999999903</v>
      </c>
      <c r="F52">
        <v>-776.61999999999898</v>
      </c>
    </row>
    <row r="53" spans="1:6">
      <c r="A53" s="133">
        <v>45965</v>
      </c>
      <c r="B53" t="s">
        <v>430</v>
      </c>
      <c r="C53" s="145" t="s">
        <v>180</v>
      </c>
      <c r="D53" t="s">
        <v>207</v>
      </c>
      <c r="E53" s="145">
        <v>6.55</v>
      </c>
      <c r="F53" s="145">
        <v>7.53</v>
      </c>
    </row>
    <row r="54" spans="1:6">
      <c r="A54" s="133" t="s">
        <v>208</v>
      </c>
      <c r="E54">
        <v>6.55</v>
      </c>
      <c r="F54">
        <v>7.53</v>
      </c>
    </row>
    <row r="55" spans="1:6">
      <c r="A55" s="133">
        <v>45969</v>
      </c>
      <c r="B55" t="s">
        <v>470</v>
      </c>
      <c r="C55" s="145" t="s">
        <v>180</v>
      </c>
      <c r="D55" t="s">
        <v>207</v>
      </c>
      <c r="E55" s="145">
        <v>11.2</v>
      </c>
      <c r="F55" s="145">
        <v>12.88</v>
      </c>
    </row>
    <row r="56" spans="1:6">
      <c r="A56" s="133" t="s">
        <v>209</v>
      </c>
      <c r="E56">
        <v>11.2</v>
      </c>
      <c r="F56">
        <v>12.88</v>
      </c>
    </row>
    <row r="57" spans="1:6">
      <c r="A57" s="133">
        <v>45970</v>
      </c>
      <c r="B57" t="s">
        <v>443</v>
      </c>
      <c r="C57" t="s">
        <v>136</v>
      </c>
      <c r="D57" t="s">
        <v>207</v>
      </c>
      <c r="E57">
        <v>21.74</v>
      </c>
      <c r="F57">
        <v>25</v>
      </c>
    </row>
    <row r="58" spans="1:6">
      <c r="A58" s="133">
        <v>45970</v>
      </c>
      <c r="B58" t="s">
        <v>437</v>
      </c>
      <c r="C58" s="145" t="s">
        <v>180</v>
      </c>
      <c r="D58" t="s">
        <v>207</v>
      </c>
      <c r="E58" s="145">
        <v>16.32</v>
      </c>
      <c r="F58" s="145">
        <v>18.760000000000002</v>
      </c>
    </row>
    <row r="59" spans="1:6">
      <c r="A59" s="133">
        <v>45970</v>
      </c>
      <c r="B59" t="s">
        <v>438</v>
      </c>
      <c r="C59" s="145" t="s">
        <v>180</v>
      </c>
      <c r="D59" t="s">
        <v>207</v>
      </c>
      <c r="E59" s="145">
        <v>1.1199999999999981</v>
      </c>
      <c r="F59" s="145">
        <v>1.279999999999998</v>
      </c>
    </row>
    <row r="60" spans="1:6">
      <c r="A60" s="133">
        <v>45970</v>
      </c>
      <c r="B60" t="s">
        <v>136</v>
      </c>
      <c r="C60" t="s">
        <v>136</v>
      </c>
      <c r="D60" t="s">
        <v>207</v>
      </c>
      <c r="E60">
        <v>339.13</v>
      </c>
      <c r="F60">
        <v>390</v>
      </c>
    </row>
    <row r="61" spans="1:6">
      <c r="A61" s="133">
        <v>45970</v>
      </c>
      <c r="B61" t="s">
        <v>478</v>
      </c>
      <c r="C61" s="145" t="s">
        <v>188</v>
      </c>
      <c r="D61" t="s">
        <v>207</v>
      </c>
      <c r="E61" s="145">
        <v>680.33</v>
      </c>
      <c r="F61" s="145">
        <v>782.38</v>
      </c>
    </row>
    <row r="62" spans="1:6">
      <c r="A62" s="133">
        <v>45970</v>
      </c>
      <c r="B62" t="s">
        <v>479</v>
      </c>
      <c r="C62" s="145" t="s">
        <v>188</v>
      </c>
      <c r="D62" t="s">
        <v>207</v>
      </c>
      <c r="E62" s="145">
        <v>108.53</v>
      </c>
      <c r="F62" s="145">
        <v>124.81</v>
      </c>
    </row>
    <row r="63" spans="1:6">
      <c r="A63" s="133" t="s">
        <v>210</v>
      </c>
      <c r="E63">
        <v>1167.17</v>
      </c>
      <c r="F63">
        <v>1342.23</v>
      </c>
    </row>
    <row r="64" spans="1:6">
      <c r="A64" s="133">
        <v>45983</v>
      </c>
      <c r="B64" t="s">
        <v>430</v>
      </c>
      <c r="C64" s="145" t="s">
        <v>180</v>
      </c>
      <c r="D64" t="s">
        <v>211</v>
      </c>
      <c r="E64" s="145">
        <v>6.55</v>
      </c>
      <c r="F64" s="145">
        <v>7.53</v>
      </c>
    </row>
    <row r="65" spans="1:6">
      <c r="A65" s="133" t="s">
        <v>212</v>
      </c>
      <c r="E65">
        <v>6.55</v>
      </c>
      <c r="F65">
        <v>7.53</v>
      </c>
    </row>
    <row r="66" spans="1:6">
      <c r="A66" s="133">
        <v>45986</v>
      </c>
      <c r="B66" t="s">
        <v>470</v>
      </c>
      <c r="C66" s="145" t="s">
        <v>180</v>
      </c>
      <c r="D66" t="s">
        <v>211</v>
      </c>
      <c r="E66" s="145">
        <v>11.2</v>
      </c>
      <c r="F66" s="145">
        <v>12.88</v>
      </c>
    </row>
    <row r="67" spans="1:6">
      <c r="A67" s="133">
        <v>45986</v>
      </c>
      <c r="B67" t="s">
        <v>482</v>
      </c>
      <c r="C67" s="145" t="s">
        <v>188</v>
      </c>
      <c r="D67" t="s">
        <v>211</v>
      </c>
      <c r="E67" s="145">
        <v>823.08</v>
      </c>
      <c r="F67" s="145">
        <v>946.54</v>
      </c>
    </row>
    <row r="68" spans="1:6">
      <c r="A68" s="133" t="s">
        <v>213</v>
      </c>
      <c r="E68">
        <v>834.28000000000009</v>
      </c>
      <c r="F68">
        <v>959.42</v>
      </c>
    </row>
    <row r="69" spans="1:6">
      <c r="A69" s="133">
        <v>46009</v>
      </c>
      <c r="B69" t="s">
        <v>430</v>
      </c>
      <c r="C69" s="145" t="s">
        <v>180</v>
      </c>
      <c r="D69" t="s">
        <v>214</v>
      </c>
      <c r="E69" s="145">
        <v>6.55</v>
      </c>
      <c r="F69" s="145">
        <v>7.53</v>
      </c>
    </row>
    <row r="70" spans="1:6">
      <c r="A70" s="133" t="s">
        <v>215</v>
      </c>
      <c r="E70">
        <v>6.55</v>
      </c>
      <c r="F70">
        <v>7.53</v>
      </c>
    </row>
    <row r="71" spans="1:6">
      <c r="A71" s="133">
        <v>46010</v>
      </c>
      <c r="B71" t="s">
        <v>472</v>
      </c>
      <c r="C71" s="145" t="s">
        <v>180</v>
      </c>
      <c r="D71" t="s">
        <v>214</v>
      </c>
      <c r="E71" s="145">
        <v>11.2</v>
      </c>
      <c r="F71" s="145">
        <v>12.88</v>
      </c>
    </row>
    <row r="72" spans="1:6">
      <c r="A72" s="133">
        <v>46010</v>
      </c>
      <c r="B72" t="s">
        <v>486</v>
      </c>
      <c r="C72" s="145" t="s">
        <v>188</v>
      </c>
      <c r="D72" t="s">
        <v>214</v>
      </c>
      <c r="E72" s="145">
        <v>0</v>
      </c>
      <c r="F72" s="145">
        <v>0</v>
      </c>
    </row>
    <row r="73" spans="1:6">
      <c r="A73" s="133" t="s">
        <v>216</v>
      </c>
      <c r="E73">
        <v>11.2</v>
      </c>
      <c r="F73">
        <v>12.88</v>
      </c>
    </row>
    <row r="74" spans="1:6">
      <c r="A74" s="133">
        <v>46043</v>
      </c>
      <c r="B74" t="s">
        <v>430</v>
      </c>
      <c r="C74" s="145" t="s">
        <v>180</v>
      </c>
      <c r="D74" t="s">
        <v>217</v>
      </c>
      <c r="E74" s="145">
        <v>6.55</v>
      </c>
      <c r="F74" s="145">
        <v>7.53</v>
      </c>
    </row>
    <row r="75" spans="1:6">
      <c r="A75" s="133" t="s">
        <v>218</v>
      </c>
      <c r="E75">
        <v>6.55</v>
      </c>
      <c r="F75">
        <v>7.53</v>
      </c>
    </row>
    <row r="76" spans="1:6">
      <c r="A76" s="133">
        <v>46046</v>
      </c>
      <c r="B76" t="s">
        <v>430</v>
      </c>
      <c r="C76" s="145" t="s">
        <v>180</v>
      </c>
      <c r="D76" t="s">
        <v>219</v>
      </c>
      <c r="E76" s="145">
        <v>6.55</v>
      </c>
      <c r="F76" s="145">
        <v>7.53</v>
      </c>
    </row>
    <row r="77" spans="1:6">
      <c r="A77" s="133">
        <v>46046</v>
      </c>
      <c r="B77" t="s">
        <v>430</v>
      </c>
      <c r="C77" s="145" t="s">
        <v>180</v>
      </c>
      <c r="D77" t="s">
        <v>220</v>
      </c>
      <c r="E77" s="145">
        <v>6.55</v>
      </c>
      <c r="F77" s="145">
        <v>7.53</v>
      </c>
    </row>
    <row r="78" spans="1:6">
      <c r="A78" s="133">
        <v>46046</v>
      </c>
      <c r="B78" t="s">
        <v>430</v>
      </c>
      <c r="C78" s="145" t="s">
        <v>180</v>
      </c>
      <c r="D78" t="s">
        <v>221</v>
      </c>
      <c r="E78" s="145">
        <v>6.55</v>
      </c>
      <c r="F78" s="145">
        <v>7.53</v>
      </c>
    </row>
    <row r="79" spans="1:6">
      <c r="A79" s="133" t="s">
        <v>222</v>
      </c>
      <c r="E79">
        <v>19.649999999999999</v>
      </c>
      <c r="F79">
        <v>22.59</v>
      </c>
    </row>
    <row r="80" spans="1:6">
      <c r="A80" s="133">
        <v>46047</v>
      </c>
      <c r="B80" t="s">
        <v>472</v>
      </c>
      <c r="C80" s="145" t="s">
        <v>180</v>
      </c>
      <c r="D80" t="s">
        <v>220</v>
      </c>
      <c r="E80" s="145">
        <v>11.2</v>
      </c>
      <c r="F80" s="145">
        <v>12.88</v>
      </c>
    </row>
    <row r="81" spans="1:6">
      <c r="A81" s="133" t="s">
        <v>223</v>
      </c>
      <c r="E81">
        <v>11.2</v>
      </c>
      <c r="F81">
        <v>12.88</v>
      </c>
    </row>
    <row r="82" spans="1:6">
      <c r="A82" s="133">
        <v>46049</v>
      </c>
      <c r="B82" t="s">
        <v>470</v>
      </c>
      <c r="C82" s="145" t="s">
        <v>180</v>
      </c>
      <c r="D82" t="s">
        <v>217</v>
      </c>
      <c r="E82" s="145">
        <v>11.2</v>
      </c>
      <c r="F82" s="145">
        <v>12.88</v>
      </c>
    </row>
    <row r="83" spans="1:6">
      <c r="A83" s="133">
        <v>46049</v>
      </c>
      <c r="B83" t="s">
        <v>430</v>
      </c>
      <c r="C83" s="145" t="s">
        <v>180</v>
      </c>
      <c r="D83" t="s">
        <v>493</v>
      </c>
      <c r="E83" s="145">
        <v>6.55</v>
      </c>
      <c r="F83" s="145">
        <v>7.53</v>
      </c>
    </row>
    <row r="84" spans="1:6">
      <c r="A84" s="133" t="s">
        <v>224</v>
      </c>
      <c r="E84">
        <v>17.75</v>
      </c>
      <c r="F84">
        <v>20.41</v>
      </c>
    </row>
    <row r="85" spans="1:6">
      <c r="A85" s="133">
        <v>46050</v>
      </c>
      <c r="B85" t="s">
        <v>495</v>
      </c>
      <c r="C85" s="145" t="s">
        <v>188</v>
      </c>
      <c r="D85" t="s">
        <v>217</v>
      </c>
      <c r="E85" s="145">
        <v>695.36</v>
      </c>
      <c r="F85" s="145">
        <v>799.66</v>
      </c>
    </row>
    <row r="86" spans="1:6">
      <c r="A86" s="133">
        <v>46050</v>
      </c>
      <c r="B86" t="s">
        <v>494</v>
      </c>
      <c r="C86" s="145" t="s">
        <v>188</v>
      </c>
      <c r="D86" t="s">
        <v>217</v>
      </c>
      <c r="E86" s="145">
        <v>30.06</v>
      </c>
      <c r="F86" s="145">
        <v>34.57</v>
      </c>
    </row>
    <row r="87" spans="1:6">
      <c r="A87" s="133" t="s">
        <v>225</v>
      </c>
      <c r="E87">
        <v>725.42</v>
      </c>
      <c r="F87">
        <v>834.23</v>
      </c>
    </row>
    <row r="88" spans="1:6">
      <c r="A88" s="133">
        <v>46052</v>
      </c>
      <c r="B88" t="s">
        <v>470</v>
      </c>
      <c r="C88" s="145" t="s">
        <v>180</v>
      </c>
      <c r="D88" t="s">
        <v>217</v>
      </c>
      <c r="E88" s="145">
        <v>11.2</v>
      </c>
      <c r="F88" s="145">
        <v>12.88</v>
      </c>
    </row>
    <row r="89" spans="1:6">
      <c r="A89" s="133" t="s">
        <v>226</v>
      </c>
      <c r="E89">
        <v>11.2</v>
      </c>
      <c r="F89">
        <v>12.88</v>
      </c>
    </row>
    <row r="90" spans="1:6">
      <c r="A90" s="133">
        <v>46056</v>
      </c>
      <c r="B90" t="s">
        <v>437</v>
      </c>
      <c r="C90" s="145" t="s">
        <v>180</v>
      </c>
      <c r="D90" t="s">
        <v>221</v>
      </c>
      <c r="E90" s="145">
        <v>8.16</v>
      </c>
      <c r="F90" s="145">
        <v>9.3800000000000008</v>
      </c>
    </row>
    <row r="91" spans="1:6">
      <c r="A91" s="133">
        <v>46056</v>
      </c>
      <c r="B91" t="s">
        <v>438</v>
      </c>
      <c r="C91" s="145" t="s">
        <v>180</v>
      </c>
      <c r="D91" t="s">
        <v>221</v>
      </c>
      <c r="E91" s="145">
        <v>0.55999999999999905</v>
      </c>
      <c r="F91" s="145">
        <v>0.63999999999999901</v>
      </c>
    </row>
    <row r="92" spans="1:6">
      <c r="A92" s="133">
        <v>46056</v>
      </c>
      <c r="B92" t="s">
        <v>136</v>
      </c>
      <c r="C92" t="s">
        <v>136</v>
      </c>
      <c r="D92" t="s">
        <v>221</v>
      </c>
      <c r="E92">
        <v>176.52</v>
      </c>
      <c r="F92">
        <v>203</v>
      </c>
    </row>
    <row r="93" spans="1:6">
      <c r="A93" s="133">
        <v>46056</v>
      </c>
      <c r="B93" t="s">
        <v>498</v>
      </c>
      <c r="C93" s="145" t="s">
        <v>188</v>
      </c>
      <c r="D93" t="s">
        <v>221</v>
      </c>
      <c r="E93" s="145">
        <v>974.17</v>
      </c>
      <c r="F93" s="145">
        <v>1120.3</v>
      </c>
    </row>
    <row r="94" spans="1:6">
      <c r="A94" s="133" t="s">
        <v>227</v>
      </c>
      <c r="E94">
        <v>1159.4099999999999</v>
      </c>
      <c r="F94">
        <v>1333.32</v>
      </c>
    </row>
    <row r="95" spans="1:6">
      <c r="A95" s="133">
        <v>46063</v>
      </c>
      <c r="B95" t="s">
        <v>470</v>
      </c>
      <c r="C95" s="145" t="s">
        <v>180</v>
      </c>
      <c r="D95" t="s">
        <v>219</v>
      </c>
      <c r="E95" s="145">
        <v>11.2</v>
      </c>
      <c r="F95" s="145">
        <v>12.88</v>
      </c>
    </row>
    <row r="96" spans="1:6">
      <c r="A96" s="133">
        <v>46063</v>
      </c>
      <c r="B96" t="s">
        <v>470</v>
      </c>
      <c r="C96" s="145" t="s">
        <v>180</v>
      </c>
      <c r="D96" t="s">
        <v>493</v>
      </c>
      <c r="E96" s="145">
        <v>11.2</v>
      </c>
      <c r="F96" s="145">
        <v>12.88</v>
      </c>
    </row>
    <row r="97" spans="1:7">
      <c r="A97" s="133" t="s">
        <v>228</v>
      </c>
      <c r="E97">
        <v>22.4</v>
      </c>
      <c r="F97">
        <v>25.76</v>
      </c>
    </row>
    <row r="98" spans="1:7">
      <c r="A98" s="133">
        <v>46065</v>
      </c>
      <c r="B98" t="s">
        <v>500</v>
      </c>
      <c r="C98" s="145" t="s">
        <v>188</v>
      </c>
      <c r="D98" t="s">
        <v>219</v>
      </c>
      <c r="E98" s="145">
        <v>955.79</v>
      </c>
      <c r="F98" s="145">
        <v>1099.1600000000001</v>
      </c>
    </row>
    <row r="99" spans="1:7">
      <c r="A99" s="133">
        <v>46065</v>
      </c>
      <c r="B99" t="s">
        <v>499</v>
      </c>
      <c r="C99" s="145" t="s">
        <v>188</v>
      </c>
      <c r="D99" t="s">
        <v>219</v>
      </c>
      <c r="E99" s="145">
        <v>151.93</v>
      </c>
      <c r="F99" s="145">
        <v>174.72</v>
      </c>
    </row>
    <row r="100" spans="1:7">
      <c r="A100" s="133" t="s">
        <v>229</v>
      </c>
      <c r="E100">
        <v>1107.72</v>
      </c>
      <c r="F100">
        <v>1273.8800000000001</v>
      </c>
    </row>
    <row r="101" spans="1:7">
      <c r="A101" s="133" t="s">
        <v>230</v>
      </c>
      <c r="E101">
        <v>8790.6500000000015</v>
      </c>
      <c r="F101">
        <v>10109.129999999997</v>
      </c>
      <c r="G101" s="145"/>
    </row>
    <row r="102" spans="1:7">
      <c r="E102">
        <v>-8772.9</v>
      </c>
      <c r="G102" s="14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41A9-8610-4B31-96D3-2A4FD4D09679}">
  <dimension ref="A2:T71"/>
  <sheetViews>
    <sheetView topLeftCell="A40" workbookViewId="0">
      <selection activeCell="E3" sqref="E3"/>
    </sheetView>
  </sheetViews>
  <sheetFormatPr defaultRowHeight="12.75"/>
  <cols>
    <col min="1" max="1" width="14.5703125" bestFit="1" customWidth="1"/>
    <col min="2" max="2" width="40.85546875" bestFit="1" customWidth="1"/>
    <col min="3" max="3" width="9.85546875" bestFit="1" customWidth="1"/>
    <col min="4" max="4" width="54.5703125" bestFit="1" customWidth="1"/>
    <col min="5" max="5" width="12" bestFit="1" customWidth="1"/>
    <col min="6" max="6" width="8.85546875" bestFit="1" customWidth="1"/>
    <col min="17" max="17" width="21.7109375" style="147" customWidth="1"/>
    <col min="18" max="18" width="18.7109375" customWidth="1"/>
    <col min="19" max="19" width="54.5703125" bestFit="1" customWidth="1"/>
    <col min="20" max="20" width="13.7109375" style="148" customWidth="1"/>
  </cols>
  <sheetData>
    <row r="2" spans="1:20">
      <c r="Q2" s="146" t="s">
        <v>504</v>
      </c>
      <c r="R2" s="135" t="s">
        <v>505</v>
      </c>
      <c r="S2" s="135" t="s">
        <v>171</v>
      </c>
      <c r="T2" s="148" t="s">
        <v>506</v>
      </c>
    </row>
    <row r="3" spans="1:20" ht="25.5">
      <c r="A3" s="17" t="s">
        <v>504</v>
      </c>
      <c r="B3" s="17" t="s">
        <v>393</v>
      </c>
      <c r="C3" t="s">
        <v>172</v>
      </c>
      <c r="D3" t="s">
        <v>171</v>
      </c>
      <c r="E3" s="17" t="s">
        <v>503</v>
      </c>
      <c r="F3" s="17" t="s">
        <v>505</v>
      </c>
      <c r="Q3" s="147">
        <v>45855</v>
      </c>
      <c r="R3" t="s">
        <v>507</v>
      </c>
      <c r="S3" t="s">
        <v>176</v>
      </c>
      <c r="T3" s="148">
        <v>945.42</v>
      </c>
    </row>
    <row r="4" spans="1:20">
      <c r="A4" s="133">
        <v>45855</v>
      </c>
      <c r="B4" t="s">
        <v>430</v>
      </c>
      <c r="C4" s="145" t="s">
        <v>180</v>
      </c>
      <c r="D4" t="s">
        <v>176</v>
      </c>
      <c r="E4" s="145">
        <v>7.53</v>
      </c>
      <c r="F4" t="s">
        <v>507</v>
      </c>
      <c r="Q4" s="147">
        <v>45855</v>
      </c>
      <c r="R4" t="s">
        <v>136</v>
      </c>
      <c r="S4" t="s">
        <v>176</v>
      </c>
      <c r="T4" s="148">
        <v>208.16</v>
      </c>
    </row>
    <row r="5" spans="1:20">
      <c r="A5" s="133">
        <v>45855</v>
      </c>
      <c r="B5" t="s">
        <v>443</v>
      </c>
      <c r="C5" t="s">
        <v>136</v>
      </c>
      <c r="D5" t="s">
        <v>176</v>
      </c>
      <c r="E5">
        <v>17.5</v>
      </c>
      <c r="F5" t="s">
        <v>136</v>
      </c>
      <c r="Q5" s="147">
        <v>45864</v>
      </c>
      <c r="R5" t="s">
        <v>507</v>
      </c>
      <c r="S5" t="s">
        <v>179</v>
      </c>
      <c r="T5" s="148">
        <v>2.88</v>
      </c>
    </row>
    <row r="6" spans="1:20">
      <c r="A6" s="133">
        <v>45855</v>
      </c>
      <c r="B6" t="s">
        <v>437</v>
      </c>
      <c r="C6" s="145" t="s">
        <v>180</v>
      </c>
      <c r="D6" t="s">
        <v>176</v>
      </c>
      <c r="E6" s="145">
        <v>9.3800000000000008</v>
      </c>
      <c r="F6" t="s">
        <v>136</v>
      </c>
      <c r="Q6" s="147">
        <v>45870</v>
      </c>
      <c r="R6" t="s">
        <v>507</v>
      </c>
      <c r="S6" t="s">
        <v>183</v>
      </c>
      <c r="T6" s="148">
        <v>7.53</v>
      </c>
    </row>
    <row r="7" spans="1:20">
      <c r="A7" s="133">
        <v>45855</v>
      </c>
      <c r="B7" t="s">
        <v>438</v>
      </c>
      <c r="C7" s="145" t="s">
        <v>180</v>
      </c>
      <c r="D7" t="s">
        <v>176</v>
      </c>
      <c r="E7" s="145">
        <v>1.279999999999998</v>
      </c>
      <c r="F7" t="s">
        <v>136</v>
      </c>
      <c r="Q7" s="147">
        <v>45871</v>
      </c>
      <c r="R7" t="s">
        <v>507</v>
      </c>
      <c r="S7" t="s">
        <v>183</v>
      </c>
      <c r="T7" s="148">
        <v>7.53</v>
      </c>
    </row>
    <row r="8" spans="1:20">
      <c r="A8" s="133">
        <v>45855</v>
      </c>
      <c r="B8" t="s">
        <v>136</v>
      </c>
      <c r="C8" t="s">
        <v>136</v>
      </c>
      <c r="D8" t="s">
        <v>176</v>
      </c>
      <c r="E8">
        <v>180</v>
      </c>
      <c r="F8" t="s">
        <v>136</v>
      </c>
      <c r="Q8" s="147">
        <v>45873</v>
      </c>
      <c r="R8" t="s">
        <v>136</v>
      </c>
      <c r="S8" t="s">
        <v>183</v>
      </c>
      <c r="T8" s="148">
        <v>410.3</v>
      </c>
    </row>
    <row r="9" spans="1:20">
      <c r="A9" s="133">
        <v>45855</v>
      </c>
      <c r="B9" t="s">
        <v>440</v>
      </c>
      <c r="C9" s="145" t="s">
        <v>188</v>
      </c>
      <c r="D9" t="s">
        <v>176</v>
      </c>
      <c r="E9" s="145">
        <v>937.89</v>
      </c>
      <c r="F9" t="s">
        <v>507</v>
      </c>
      <c r="Q9" s="147">
        <v>45875</v>
      </c>
      <c r="R9" t="s">
        <v>136</v>
      </c>
      <c r="S9" t="s">
        <v>183</v>
      </c>
      <c r="T9" s="148">
        <v>190.66999999999899</v>
      </c>
    </row>
    <row r="10" spans="1:20">
      <c r="A10" s="133">
        <v>45864</v>
      </c>
      <c r="B10" t="s">
        <v>445</v>
      </c>
      <c r="C10" s="145" t="s">
        <v>180</v>
      </c>
      <c r="D10" t="s">
        <v>179</v>
      </c>
      <c r="E10" s="145">
        <v>2.88</v>
      </c>
      <c r="F10" t="s">
        <v>507</v>
      </c>
      <c r="Q10" s="147">
        <v>45876</v>
      </c>
      <c r="R10" t="s">
        <v>507</v>
      </c>
      <c r="S10" t="s">
        <v>183</v>
      </c>
      <c r="T10" s="148">
        <v>357.11</v>
      </c>
    </row>
    <row r="11" spans="1:20">
      <c r="A11" s="133">
        <v>45870</v>
      </c>
      <c r="B11" t="s">
        <v>430</v>
      </c>
      <c r="C11" s="145" t="s">
        <v>180</v>
      </c>
      <c r="D11" t="s">
        <v>183</v>
      </c>
      <c r="E11" s="145">
        <v>7.53</v>
      </c>
      <c r="F11" t="s">
        <v>507</v>
      </c>
      <c r="Q11" s="147">
        <v>45885</v>
      </c>
      <c r="R11" t="s">
        <v>507</v>
      </c>
      <c r="S11" t="s">
        <v>192</v>
      </c>
      <c r="T11" s="148">
        <v>7.53</v>
      </c>
    </row>
    <row r="12" spans="1:20">
      <c r="A12" s="133">
        <v>45871</v>
      </c>
      <c r="B12" t="s">
        <v>453</v>
      </c>
      <c r="C12" s="145" t="s">
        <v>180</v>
      </c>
      <c r="D12" t="s">
        <v>183</v>
      </c>
      <c r="E12" s="145">
        <v>7.53</v>
      </c>
      <c r="F12" t="s">
        <v>507</v>
      </c>
      <c r="Q12" s="147">
        <v>45895</v>
      </c>
      <c r="R12" t="s">
        <v>507</v>
      </c>
      <c r="S12" s="145" t="s">
        <v>194</v>
      </c>
      <c r="T12" s="149">
        <v>7.53</v>
      </c>
    </row>
    <row r="13" spans="1:20">
      <c r="A13" s="133">
        <v>45873</v>
      </c>
      <c r="B13" t="s">
        <v>457</v>
      </c>
      <c r="C13" t="s">
        <v>136</v>
      </c>
      <c r="D13" t="s">
        <v>183</v>
      </c>
      <c r="E13">
        <v>6</v>
      </c>
      <c r="F13" t="s">
        <v>136</v>
      </c>
      <c r="Q13" s="147">
        <v>45897</v>
      </c>
      <c r="R13" t="s">
        <v>507</v>
      </c>
      <c r="S13" t="s">
        <v>192</v>
      </c>
      <c r="T13" s="148">
        <v>732.47</v>
      </c>
    </row>
    <row r="14" spans="1:20">
      <c r="A14" s="133">
        <v>45873</v>
      </c>
      <c r="B14" t="s">
        <v>443</v>
      </c>
      <c r="C14" t="s">
        <v>136</v>
      </c>
      <c r="D14" t="s">
        <v>183</v>
      </c>
      <c r="E14">
        <v>25</v>
      </c>
      <c r="F14" t="s">
        <v>136</v>
      </c>
      <c r="Q14" s="147">
        <v>45897</v>
      </c>
      <c r="R14" t="s">
        <v>136</v>
      </c>
      <c r="S14" t="s">
        <v>192</v>
      </c>
      <c r="T14" s="148">
        <v>210.66</v>
      </c>
    </row>
    <row r="15" spans="1:20">
      <c r="A15" s="133">
        <v>45873</v>
      </c>
      <c r="B15" t="s">
        <v>437</v>
      </c>
      <c r="C15" s="145" t="s">
        <v>180</v>
      </c>
      <c r="D15" t="s">
        <v>183</v>
      </c>
      <c r="E15" s="145">
        <v>9.3800000000000008</v>
      </c>
      <c r="F15" t="s">
        <v>136</v>
      </c>
      <c r="Q15" s="147">
        <v>45899</v>
      </c>
      <c r="R15" t="s">
        <v>507</v>
      </c>
      <c r="S15" t="s">
        <v>198</v>
      </c>
      <c r="T15" s="148">
        <v>7.53</v>
      </c>
    </row>
    <row r="16" spans="1:20">
      <c r="A16" s="133">
        <v>45873</v>
      </c>
      <c r="B16" t="s">
        <v>438</v>
      </c>
      <c r="C16" s="145" t="s">
        <v>180</v>
      </c>
      <c r="D16" t="s">
        <v>183</v>
      </c>
      <c r="E16" s="145">
        <v>1.919999999999997</v>
      </c>
      <c r="F16" t="s">
        <v>136</v>
      </c>
      <c r="Q16" s="147">
        <v>45903</v>
      </c>
      <c r="R16" t="s">
        <v>507</v>
      </c>
      <c r="S16" t="s">
        <v>198</v>
      </c>
      <c r="T16" s="148">
        <v>739.17</v>
      </c>
    </row>
    <row r="17" spans="1:20">
      <c r="A17" s="133">
        <v>45873</v>
      </c>
      <c r="B17" t="s">
        <v>136</v>
      </c>
      <c r="C17" t="s">
        <v>136</v>
      </c>
      <c r="D17" t="s">
        <v>183</v>
      </c>
      <c r="E17">
        <v>368</v>
      </c>
      <c r="F17" t="s">
        <v>136</v>
      </c>
      <c r="Q17" s="147">
        <v>45903</v>
      </c>
      <c r="R17" t="s">
        <v>136</v>
      </c>
      <c r="S17" t="s">
        <v>198</v>
      </c>
      <c r="T17" s="148">
        <v>149</v>
      </c>
    </row>
    <row r="18" spans="1:20">
      <c r="A18" s="133">
        <v>45875</v>
      </c>
      <c r="B18" t="s">
        <v>443</v>
      </c>
      <c r="C18" t="s">
        <v>136</v>
      </c>
      <c r="D18" t="s">
        <v>183</v>
      </c>
      <c r="E18">
        <v>11.01</v>
      </c>
      <c r="F18" t="s">
        <v>136</v>
      </c>
      <c r="Q18" s="147">
        <v>45904</v>
      </c>
      <c r="R18" t="s">
        <v>507</v>
      </c>
      <c r="S18" s="145" t="s">
        <v>194</v>
      </c>
      <c r="T18" s="149">
        <v>12.88</v>
      </c>
    </row>
    <row r="19" spans="1:20">
      <c r="A19" s="133">
        <v>45875</v>
      </c>
      <c r="B19" t="s">
        <v>437</v>
      </c>
      <c r="C19" s="145" t="s">
        <v>180</v>
      </c>
      <c r="D19" t="s">
        <v>183</v>
      </c>
      <c r="E19" s="145">
        <v>9.3800000000000008</v>
      </c>
      <c r="F19" t="s">
        <v>136</v>
      </c>
      <c r="Q19" s="147">
        <v>45909</v>
      </c>
      <c r="R19" t="s">
        <v>507</v>
      </c>
      <c r="S19" s="145" t="s">
        <v>194</v>
      </c>
      <c r="T19" s="149">
        <v>983.02</v>
      </c>
    </row>
    <row r="20" spans="1:20">
      <c r="A20" s="133">
        <v>45875</v>
      </c>
      <c r="B20" t="s">
        <v>438</v>
      </c>
      <c r="C20" s="145" t="s">
        <v>180</v>
      </c>
      <c r="D20" t="s">
        <v>183</v>
      </c>
      <c r="E20" s="145">
        <v>1.279999999999998</v>
      </c>
      <c r="F20" t="s">
        <v>136</v>
      </c>
      <c r="Q20" s="147">
        <v>45911</v>
      </c>
      <c r="R20" t="s">
        <v>507</v>
      </c>
      <c r="S20" s="145" t="s">
        <v>194</v>
      </c>
      <c r="T20" s="149">
        <v>12.88</v>
      </c>
    </row>
    <row r="21" spans="1:20">
      <c r="A21" s="133">
        <v>45875</v>
      </c>
      <c r="B21" t="s">
        <v>136</v>
      </c>
      <c r="C21" t="s">
        <v>136</v>
      </c>
      <c r="D21" t="s">
        <v>183</v>
      </c>
      <c r="E21">
        <v>168.99999999999901</v>
      </c>
      <c r="F21" t="s">
        <v>136</v>
      </c>
      <c r="Q21" s="147">
        <v>45912</v>
      </c>
      <c r="R21" t="s">
        <v>507</v>
      </c>
      <c r="S21" s="145" t="s">
        <v>194</v>
      </c>
      <c r="T21" s="149">
        <v>-776.61999999999898</v>
      </c>
    </row>
    <row r="22" spans="1:20">
      <c r="A22" s="133">
        <v>45876</v>
      </c>
      <c r="B22" t="s">
        <v>459</v>
      </c>
      <c r="C22" s="145" t="s">
        <v>188</v>
      </c>
      <c r="D22" t="s">
        <v>183</v>
      </c>
      <c r="E22" s="145">
        <v>357.11</v>
      </c>
      <c r="F22" t="s">
        <v>507</v>
      </c>
      <c r="Q22" s="147">
        <v>45965</v>
      </c>
      <c r="R22" t="s">
        <v>507</v>
      </c>
      <c r="S22" t="s">
        <v>207</v>
      </c>
      <c r="T22" s="148">
        <v>7.53</v>
      </c>
    </row>
    <row r="23" spans="1:20">
      <c r="A23" s="133">
        <v>45885</v>
      </c>
      <c r="B23" t="s">
        <v>430</v>
      </c>
      <c r="C23" s="145" t="s">
        <v>180</v>
      </c>
      <c r="D23" t="s">
        <v>192</v>
      </c>
      <c r="E23" s="145">
        <v>7.53</v>
      </c>
      <c r="F23" t="s">
        <v>507</v>
      </c>
      <c r="Q23" s="147">
        <v>45969</v>
      </c>
      <c r="R23" t="s">
        <v>507</v>
      </c>
      <c r="S23" t="s">
        <v>207</v>
      </c>
      <c r="T23" s="148">
        <v>12.88</v>
      </c>
    </row>
    <row r="24" spans="1:20">
      <c r="A24" s="133">
        <v>45895</v>
      </c>
      <c r="B24" t="s">
        <v>430</v>
      </c>
      <c r="C24" s="145" t="s">
        <v>180</v>
      </c>
      <c r="D24" t="s">
        <v>194</v>
      </c>
      <c r="E24" s="145">
        <v>7.53</v>
      </c>
      <c r="F24" t="s">
        <v>507</v>
      </c>
      <c r="Q24" s="147">
        <v>45970</v>
      </c>
      <c r="R24" t="s">
        <v>507</v>
      </c>
      <c r="S24" t="s">
        <v>207</v>
      </c>
      <c r="T24" s="148">
        <v>907.19</v>
      </c>
    </row>
    <row r="25" spans="1:20">
      <c r="A25" s="133">
        <v>45897</v>
      </c>
      <c r="B25" t="s">
        <v>443</v>
      </c>
      <c r="C25" t="s">
        <v>136</v>
      </c>
      <c r="D25" t="s">
        <v>192</v>
      </c>
      <c r="E25">
        <v>25</v>
      </c>
      <c r="F25" t="s">
        <v>136</v>
      </c>
      <c r="Q25" s="147">
        <v>45970</v>
      </c>
      <c r="R25" t="s">
        <v>136</v>
      </c>
      <c r="S25" t="s">
        <v>207</v>
      </c>
      <c r="T25" s="148">
        <v>435.04</v>
      </c>
    </row>
    <row r="26" spans="1:20">
      <c r="A26" s="133">
        <v>45897</v>
      </c>
      <c r="B26" t="s">
        <v>437</v>
      </c>
      <c r="C26" s="145" t="s">
        <v>180</v>
      </c>
      <c r="D26" t="s">
        <v>192</v>
      </c>
      <c r="E26" s="145">
        <v>9.3800000000000008</v>
      </c>
      <c r="F26" t="s">
        <v>136</v>
      </c>
      <c r="Q26" s="147">
        <v>45983</v>
      </c>
      <c r="R26" t="s">
        <v>507</v>
      </c>
      <c r="S26" t="s">
        <v>211</v>
      </c>
      <c r="T26" s="148">
        <v>7.53</v>
      </c>
    </row>
    <row r="27" spans="1:20">
      <c r="A27" s="133">
        <v>45897</v>
      </c>
      <c r="B27" t="s">
        <v>438</v>
      </c>
      <c r="C27" s="145" t="s">
        <v>180</v>
      </c>
      <c r="D27" t="s">
        <v>192</v>
      </c>
      <c r="E27" s="145">
        <v>1.279999999999998</v>
      </c>
      <c r="F27" t="s">
        <v>136</v>
      </c>
      <c r="Q27" s="147">
        <v>45986</v>
      </c>
      <c r="R27" t="s">
        <v>507</v>
      </c>
      <c r="S27" t="s">
        <v>211</v>
      </c>
      <c r="T27" s="148">
        <v>959.42</v>
      </c>
    </row>
    <row r="28" spans="1:20">
      <c r="A28" s="133">
        <v>45897</v>
      </c>
      <c r="B28" t="s">
        <v>136</v>
      </c>
      <c r="C28" t="s">
        <v>136</v>
      </c>
      <c r="D28" t="s">
        <v>192</v>
      </c>
      <c r="E28">
        <v>175</v>
      </c>
      <c r="F28" t="s">
        <v>136</v>
      </c>
      <c r="Q28" s="147">
        <v>46009</v>
      </c>
      <c r="R28" t="s">
        <v>507</v>
      </c>
      <c r="S28" t="s">
        <v>214</v>
      </c>
      <c r="T28" s="148">
        <v>7.53</v>
      </c>
    </row>
    <row r="29" spans="1:20">
      <c r="A29" s="133">
        <v>45897</v>
      </c>
      <c r="B29" t="s">
        <v>464</v>
      </c>
      <c r="C29" s="145" t="s">
        <v>188</v>
      </c>
      <c r="D29" t="s">
        <v>192</v>
      </c>
      <c r="E29" s="145">
        <v>732.47</v>
      </c>
      <c r="F29" t="s">
        <v>507</v>
      </c>
      <c r="Q29" s="147">
        <v>46010</v>
      </c>
      <c r="R29" t="s">
        <v>507</v>
      </c>
      <c r="S29" t="s">
        <v>214</v>
      </c>
      <c r="T29" s="148">
        <v>12.88</v>
      </c>
    </row>
    <row r="30" spans="1:20">
      <c r="A30" s="133">
        <v>45899</v>
      </c>
      <c r="B30" t="s">
        <v>430</v>
      </c>
      <c r="C30" s="145" t="s">
        <v>180</v>
      </c>
      <c r="D30" t="s">
        <v>198</v>
      </c>
      <c r="E30" s="145">
        <v>7.53</v>
      </c>
      <c r="F30" t="s">
        <v>507</v>
      </c>
      <c r="Q30" s="147">
        <v>46043</v>
      </c>
      <c r="R30" t="s">
        <v>507</v>
      </c>
      <c r="S30" t="s">
        <v>217</v>
      </c>
      <c r="T30" s="148">
        <v>7.53</v>
      </c>
    </row>
    <row r="31" spans="1:20">
      <c r="A31" s="133">
        <v>45903</v>
      </c>
      <c r="B31" t="s">
        <v>136</v>
      </c>
      <c r="C31" t="s">
        <v>136</v>
      </c>
      <c r="D31" t="s">
        <v>198</v>
      </c>
      <c r="E31">
        <v>149</v>
      </c>
      <c r="F31" t="s">
        <v>136</v>
      </c>
      <c r="Q31" s="147">
        <v>46046</v>
      </c>
      <c r="R31" t="s">
        <v>507</v>
      </c>
      <c r="S31" t="s">
        <v>219</v>
      </c>
      <c r="T31" s="148">
        <v>7.53</v>
      </c>
    </row>
    <row r="32" spans="1:20">
      <c r="A32" s="133">
        <v>45903</v>
      </c>
      <c r="B32" t="s">
        <v>467</v>
      </c>
      <c r="C32" s="145" t="s">
        <v>188</v>
      </c>
      <c r="D32" t="s">
        <v>198</v>
      </c>
      <c r="E32" s="145">
        <v>739.17</v>
      </c>
      <c r="F32" t="s">
        <v>507</v>
      </c>
      <c r="Q32" s="147">
        <v>46046</v>
      </c>
      <c r="R32" t="s">
        <v>507</v>
      </c>
      <c r="S32" t="s">
        <v>220</v>
      </c>
      <c r="T32" s="148">
        <v>7.53</v>
      </c>
    </row>
    <row r="33" spans="1:20">
      <c r="A33" s="133">
        <v>45904</v>
      </c>
      <c r="B33" t="s">
        <v>470</v>
      </c>
      <c r="C33" s="145" t="s">
        <v>180</v>
      </c>
      <c r="D33" t="s">
        <v>194</v>
      </c>
      <c r="E33" s="145">
        <v>12.88</v>
      </c>
      <c r="F33" t="s">
        <v>507</v>
      </c>
      <c r="Q33" s="147">
        <v>46046</v>
      </c>
      <c r="R33" t="s">
        <v>507</v>
      </c>
      <c r="S33" t="s">
        <v>221</v>
      </c>
      <c r="T33" s="148">
        <v>7.53</v>
      </c>
    </row>
    <row r="34" spans="1:20">
      <c r="A34" s="133">
        <v>45909</v>
      </c>
      <c r="B34" t="s">
        <v>471</v>
      </c>
      <c r="C34" s="145" t="s">
        <v>188</v>
      </c>
      <c r="D34" t="s">
        <v>194</v>
      </c>
      <c r="E34" s="145">
        <v>983.02</v>
      </c>
      <c r="F34" t="s">
        <v>507</v>
      </c>
      <c r="Q34" s="147">
        <v>46047</v>
      </c>
      <c r="R34" t="s">
        <v>507</v>
      </c>
      <c r="S34" t="s">
        <v>220</v>
      </c>
      <c r="T34" s="148">
        <v>12.88</v>
      </c>
    </row>
    <row r="35" spans="1:20">
      <c r="A35" s="133">
        <v>45911</v>
      </c>
      <c r="B35" t="s">
        <v>472</v>
      </c>
      <c r="C35" s="145" t="s">
        <v>180</v>
      </c>
      <c r="D35" t="s">
        <v>194</v>
      </c>
      <c r="E35" s="145">
        <v>12.88</v>
      </c>
      <c r="F35" t="s">
        <v>507</v>
      </c>
      <c r="Q35" s="147">
        <v>46049</v>
      </c>
      <c r="R35" t="s">
        <v>507</v>
      </c>
      <c r="S35" t="s">
        <v>493</v>
      </c>
      <c r="T35" s="148">
        <v>7.53</v>
      </c>
    </row>
    <row r="36" spans="1:20">
      <c r="A36" s="133">
        <v>45912</v>
      </c>
      <c r="B36" t="s">
        <v>474</v>
      </c>
      <c r="C36" s="145" t="s">
        <v>188</v>
      </c>
      <c r="D36" t="s">
        <v>194</v>
      </c>
      <c r="E36" s="145">
        <v>-776.61999999999898</v>
      </c>
      <c r="F36" t="s">
        <v>507</v>
      </c>
      <c r="Q36" s="147">
        <v>46049</v>
      </c>
      <c r="R36" t="s">
        <v>507</v>
      </c>
      <c r="S36" t="s">
        <v>217</v>
      </c>
      <c r="T36" s="148">
        <v>12.88</v>
      </c>
    </row>
    <row r="37" spans="1:20">
      <c r="A37" s="133">
        <v>45965</v>
      </c>
      <c r="B37" t="s">
        <v>430</v>
      </c>
      <c r="C37" s="145" t="s">
        <v>180</v>
      </c>
      <c r="D37" t="s">
        <v>207</v>
      </c>
      <c r="E37" s="145">
        <v>7.53</v>
      </c>
      <c r="F37" t="s">
        <v>507</v>
      </c>
      <c r="Q37" s="147">
        <v>46050</v>
      </c>
      <c r="R37" t="s">
        <v>507</v>
      </c>
      <c r="S37" t="s">
        <v>217</v>
      </c>
      <c r="T37" s="148">
        <v>834.23</v>
      </c>
    </row>
    <row r="38" spans="1:20">
      <c r="A38" s="133">
        <v>45969</v>
      </c>
      <c r="B38" t="s">
        <v>470</v>
      </c>
      <c r="C38" s="145" t="s">
        <v>180</v>
      </c>
      <c r="D38" t="s">
        <v>207</v>
      </c>
      <c r="E38" s="145">
        <v>12.88</v>
      </c>
      <c r="F38" t="s">
        <v>507</v>
      </c>
      <c r="Q38" s="147">
        <v>46052</v>
      </c>
      <c r="R38" t="s">
        <v>507</v>
      </c>
      <c r="S38" t="s">
        <v>217</v>
      </c>
      <c r="T38" s="148">
        <v>12.88</v>
      </c>
    </row>
    <row r="39" spans="1:20">
      <c r="A39" s="133">
        <v>45970</v>
      </c>
      <c r="B39" t="s">
        <v>443</v>
      </c>
      <c r="C39" t="s">
        <v>136</v>
      </c>
      <c r="D39" t="s">
        <v>207</v>
      </c>
      <c r="E39">
        <v>25</v>
      </c>
      <c r="F39" t="s">
        <v>136</v>
      </c>
      <c r="Q39" s="147">
        <v>46056</v>
      </c>
      <c r="R39" t="s">
        <v>507</v>
      </c>
      <c r="S39" t="s">
        <v>221</v>
      </c>
      <c r="T39" s="148">
        <v>1120.3</v>
      </c>
    </row>
    <row r="40" spans="1:20">
      <c r="A40" s="133">
        <v>45970</v>
      </c>
      <c r="B40" t="s">
        <v>437</v>
      </c>
      <c r="C40" s="145" t="s">
        <v>180</v>
      </c>
      <c r="D40" t="s">
        <v>207</v>
      </c>
      <c r="E40" s="145">
        <v>18.760000000000002</v>
      </c>
      <c r="F40" t="s">
        <v>136</v>
      </c>
      <c r="Q40" s="147">
        <v>46056</v>
      </c>
      <c r="R40" t="s">
        <v>136</v>
      </c>
      <c r="S40" t="s">
        <v>221</v>
      </c>
      <c r="T40" s="148">
        <v>213.02</v>
      </c>
    </row>
    <row r="41" spans="1:20">
      <c r="A41" s="133">
        <v>45970</v>
      </c>
      <c r="B41" t="s">
        <v>438</v>
      </c>
      <c r="C41" s="145" t="s">
        <v>180</v>
      </c>
      <c r="D41" t="s">
        <v>207</v>
      </c>
      <c r="E41" s="145">
        <v>1.279999999999998</v>
      </c>
      <c r="F41" t="s">
        <v>136</v>
      </c>
      <c r="Q41" s="147">
        <v>46063</v>
      </c>
      <c r="R41" t="s">
        <v>507</v>
      </c>
      <c r="S41" t="s">
        <v>219</v>
      </c>
      <c r="T41" s="148">
        <v>12.88</v>
      </c>
    </row>
    <row r="42" spans="1:20">
      <c r="A42" s="133">
        <v>45970</v>
      </c>
      <c r="B42" t="s">
        <v>136</v>
      </c>
      <c r="C42" t="s">
        <v>136</v>
      </c>
      <c r="D42" t="s">
        <v>207</v>
      </c>
      <c r="E42">
        <v>390</v>
      </c>
      <c r="F42" t="s">
        <v>136</v>
      </c>
      <c r="Q42" s="147">
        <v>46063</v>
      </c>
      <c r="R42" t="s">
        <v>507</v>
      </c>
      <c r="S42" t="s">
        <v>493</v>
      </c>
      <c r="T42" s="148">
        <v>12.88</v>
      </c>
    </row>
    <row r="43" spans="1:20">
      <c r="A43" s="133">
        <v>45970</v>
      </c>
      <c r="B43" t="s">
        <v>478</v>
      </c>
      <c r="C43" s="145" t="s">
        <v>188</v>
      </c>
      <c r="D43" t="s">
        <v>207</v>
      </c>
      <c r="E43" s="145">
        <v>782.38</v>
      </c>
      <c r="F43" t="s">
        <v>507</v>
      </c>
      <c r="Q43" s="147">
        <v>46065</v>
      </c>
      <c r="R43" t="s">
        <v>507</v>
      </c>
      <c r="S43" t="s">
        <v>219</v>
      </c>
      <c r="T43" s="148">
        <v>1273.8800000000001</v>
      </c>
    </row>
    <row r="44" spans="1:20">
      <c r="A44" s="133">
        <v>45970</v>
      </c>
      <c r="B44" t="s">
        <v>479</v>
      </c>
      <c r="C44" s="145" t="s">
        <v>188</v>
      </c>
      <c r="D44" t="s">
        <v>207</v>
      </c>
      <c r="E44" s="145">
        <v>124.81</v>
      </c>
      <c r="F44" t="s">
        <v>507</v>
      </c>
      <c r="Q44" s="147">
        <v>46069</v>
      </c>
      <c r="R44" t="s">
        <v>507</v>
      </c>
      <c r="S44" t="s">
        <v>493</v>
      </c>
      <c r="T44" s="148">
        <v>570.219999999999</v>
      </c>
    </row>
    <row r="45" spans="1:20">
      <c r="A45" s="133">
        <v>45983</v>
      </c>
      <c r="B45" t="s">
        <v>430</v>
      </c>
      <c r="C45" s="145" t="s">
        <v>180</v>
      </c>
      <c r="D45" t="s">
        <v>211</v>
      </c>
      <c r="E45" s="145">
        <v>7.53</v>
      </c>
      <c r="F45" t="s">
        <v>507</v>
      </c>
      <c r="Q45" s="147" t="s">
        <v>230</v>
      </c>
      <c r="T45" s="148">
        <v>10679.349999999997</v>
      </c>
    </row>
    <row r="46" spans="1:20">
      <c r="A46" s="133">
        <v>45986</v>
      </c>
      <c r="B46" t="s">
        <v>470</v>
      </c>
      <c r="C46" s="145" t="s">
        <v>180</v>
      </c>
      <c r="D46" t="s">
        <v>211</v>
      </c>
      <c r="E46" s="145">
        <v>12.88</v>
      </c>
      <c r="F46" t="s">
        <v>507</v>
      </c>
    </row>
    <row r="47" spans="1:20">
      <c r="A47" s="133">
        <v>45986</v>
      </c>
      <c r="B47" t="s">
        <v>482</v>
      </c>
      <c r="C47" s="145" t="s">
        <v>188</v>
      </c>
      <c r="D47" t="s">
        <v>211</v>
      </c>
      <c r="E47" s="145">
        <v>946.54</v>
      </c>
      <c r="F47" t="s">
        <v>507</v>
      </c>
    </row>
    <row r="48" spans="1:20">
      <c r="A48" s="133">
        <v>46009</v>
      </c>
      <c r="B48" t="s">
        <v>430</v>
      </c>
      <c r="C48" s="145" t="s">
        <v>180</v>
      </c>
      <c r="D48" t="s">
        <v>214</v>
      </c>
      <c r="E48" s="145">
        <v>7.53</v>
      </c>
      <c r="F48" t="s">
        <v>507</v>
      </c>
    </row>
    <row r="49" spans="1:6">
      <c r="A49" s="133">
        <v>46010</v>
      </c>
      <c r="B49" t="s">
        <v>472</v>
      </c>
      <c r="C49" s="145" t="s">
        <v>180</v>
      </c>
      <c r="D49" t="s">
        <v>214</v>
      </c>
      <c r="E49" s="145">
        <v>12.88</v>
      </c>
      <c r="F49" t="s">
        <v>507</v>
      </c>
    </row>
    <row r="50" spans="1:6">
      <c r="A50" s="133">
        <v>46010</v>
      </c>
      <c r="B50" t="s">
        <v>486</v>
      </c>
      <c r="C50" s="145" t="s">
        <v>188</v>
      </c>
      <c r="D50" t="s">
        <v>214</v>
      </c>
      <c r="E50" s="145">
        <v>0</v>
      </c>
      <c r="F50" t="s">
        <v>507</v>
      </c>
    </row>
    <row r="51" spans="1:6">
      <c r="A51" s="133">
        <v>46043</v>
      </c>
      <c r="B51" t="s">
        <v>430</v>
      </c>
      <c r="C51" s="145" t="s">
        <v>180</v>
      </c>
      <c r="D51" t="s">
        <v>217</v>
      </c>
      <c r="E51" s="145">
        <v>7.53</v>
      </c>
      <c r="F51" t="s">
        <v>507</v>
      </c>
    </row>
    <row r="52" spans="1:6">
      <c r="A52" s="133">
        <v>46046</v>
      </c>
      <c r="B52" t="s">
        <v>430</v>
      </c>
      <c r="C52" s="145" t="s">
        <v>180</v>
      </c>
      <c r="D52" t="s">
        <v>219</v>
      </c>
      <c r="E52" s="145">
        <v>7.53</v>
      </c>
      <c r="F52" t="s">
        <v>507</v>
      </c>
    </row>
    <row r="53" spans="1:6">
      <c r="A53" s="133">
        <v>46046</v>
      </c>
      <c r="B53" t="s">
        <v>430</v>
      </c>
      <c r="C53" s="145" t="s">
        <v>180</v>
      </c>
      <c r="D53" t="s">
        <v>220</v>
      </c>
      <c r="E53" s="145">
        <v>7.53</v>
      </c>
      <c r="F53" t="s">
        <v>507</v>
      </c>
    </row>
    <row r="54" spans="1:6">
      <c r="A54" s="133">
        <v>46046</v>
      </c>
      <c r="B54" t="s">
        <v>430</v>
      </c>
      <c r="C54" s="145" t="s">
        <v>180</v>
      </c>
      <c r="D54" t="s">
        <v>221</v>
      </c>
      <c r="E54" s="145">
        <v>7.53</v>
      </c>
      <c r="F54" t="s">
        <v>507</v>
      </c>
    </row>
    <row r="55" spans="1:6">
      <c r="A55" s="133">
        <v>46047</v>
      </c>
      <c r="B55" t="s">
        <v>472</v>
      </c>
      <c r="C55" s="145" t="s">
        <v>180</v>
      </c>
      <c r="D55" t="s">
        <v>220</v>
      </c>
      <c r="E55" s="145">
        <v>12.88</v>
      </c>
      <c r="F55" t="s">
        <v>507</v>
      </c>
    </row>
    <row r="56" spans="1:6">
      <c r="A56" s="133">
        <v>46049</v>
      </c>
      <c r="B56" t="s">
        <v>470</v>
      </c>
      <c r="C56" s="145" t="s">
        <v>180</v>
      </c>
      <c r="D56" t="s">
        <v>217</v>
      </c>
      <c r="E56" s="145">
        <v>12.88</v>
      </c>
      <c r="F56" t="s">
        <v>507</v>
      </c>
    </row>
    <row r="57" spans="1:6">
      <c r="A57" s="133">
        <v>46049</v>
      </c>
      <c r="B57" t="s">
        <v>430</v>
      </c>
      <c r="C57" s="145" t="s">
        <v>180</v>
      </c>
      <c r="D57" t="s">
        <v>493</v>
      </c>
      <c r="E57" s="145">
        <v>7.53</v>
      </c>
      <c r="F57" t="s">
        <v>507</v>
      </c>
    </row>
    <row r="58" spans="1:6">
      <c r="A58" s="133">
        <v>46050</v>
      </c>
      <c r="B58" t="s">
        <v>495</v>
      </c>
      <c r="C58" s="145" t="s">
        <v>188</v>
      </c>
      <c r="D58" t="s">
        <v>217</v>
      </c>
      <c r="E58" s="145">
        <v>799.66</v>
      </c>
      <c r="F58" t="s">
        <v>507</v>
      </c>
    </row>
    <row r="59" spans="1:6">
      <c r="A59" s="133">
        <v>46050</v>
      </c>
      <c r="B59" t="s">
        <v>494</v>
      </c>
      <c r="C59" s="145" t="s">
        <v>188</v>
      </c>
      <c r="D59" t="s">
        <v>217</v>
      </c>
      <c r="E59" s="145">
        <v>34.57</v>
      </c>
      <c r="F59" t="s">
        <v>507</v>
      </c>
    </row>
    <row r="60" spans="1:6">
      <c r="A60" s="133">
        <v>46052</v>
      </c>
      <c r="B60" t="s">
        <v>470</v>
      </c>
      <c r="C60" s="145" t="s">
        <v>180</v>
      </c>
      <c r="D60" t="s">
        <v>217</v>
      </c>
      <c r="E60" s="145">
        <v>12.88</v>
      </c>
      <c r="F60" t="s">
        <v>507</v>
      </c>
    </row>
    <row r="61" spans="1:6">
      <c r="A61" s="133">
        <v>46056</v>
      </c>
      <c r="B61" t="s">
        <v>437</v>
      </c>
      <c r="C61" s="145" t="s">
        <v>180</v>
      </c>
      <c r="D61" t="s">
        <v>221</v>
      </c>
      <c r="E61" s="145">
        <v>9.3800000000000008</v>
      </c>
      <c r="F61" t="s">
        <v>136</v>
      </c>
    </row>
    <row r="62" spans="1:6">
      <c r="A62" s="133">
        <v>46056</v>
      </c>
      <c r="B62" t="s">
        <v>438</v>
      </c>
      <c r="C62" s="145" t="s">
        <v>180</v>
      </c>
      <c r="D62" t="s">
        <v>221</v>
      </c>
      <c r="E62" s="145">
        <v>0.63999999999999901</v>
      </c>
      <c r="F62" t="s">
        <v>136</v>
      </c>
    </row>
    <row r="63" spans="1:6">
      <c r="A63" s="133">
        <v>46056</v>
      </c>
      <c r="B63" t="s">
        <v>136</v>
      </c>
      <c r="C63" t="s">
        <v>136</v>
      </c>
      <c r="D63" t="s">
        <v>221</v>
      </c>
      <c r="E63">
        <v>203</v>
      </c>
      <c r="F63" t="s">
        <v>136</v>
      </c>
    </row>
    <row r="64" spans="1:6">
      <c r="A64" s="133">
        <v>46056</v>
      </c>
      <c r="B64" t="s">
        <v>498</v>
      </c>
      <c r="C64" s="145" t="s">
        <v>188</v>
      </c>
      <c r="D64" t="s">
        <v>221</v>
      </c>
      <c r="E64" s="145">
        <v>1120.3</v>
      </c>
      <c r="F64" t="s">
        <v>507</v>
      </c>
    </row>
    <row r="65" spans="1:6">
      <c r="A65" s="133">
        <v>46063</v>
      </c>
      <c r="B65" t="s">
        <v>470</v>
      </c>
      <c r="C65" s="145" t="s">
        <v>180</v>
      </c>
      <c r="D65" t="s">
        <v>219</v>
      </c>
      <c r="E65" s="145">
        <v>12.88</v>
      </c>
      <c r="F65" t="s">
        <v>507</v>
      </c>
    </row>
    <row r="66" spans="1:6">
      <c r="A66" s="133">
        <v>46063</v>
      </c>
      <c r="B66" t="s">
        <v>470</v>
      </c>
      <c r="C66" s="145" t="s">
        <v>180</v>
      </c>
      <c r="D66" t="s">
        <v>493</v>
      </c>
      <c r="E66" s="145">
        <v>12.88</v>
      </c>
      <c r="F66" t="s">
        <v>507</v>
      </c>
    </row>
    <row r="67" spans="1:6">
      <c r="A67" s="133">
        <v>46065</v>
      </c>
      <c r="B67" t="s">
        <v>500</v>
      </c>
      <c r="C67" s="145" t="s">
        <v>188</v>
      </c>
      <c r="D67" t="s">
        <v>219</v>
      </c>
      <c r="E67" s="145">
        <v>1099.1600000000001</v>
      </c>
      <c r="F67" t="s">
        <v>507</v>
      </c>
    </row>
    <row r="68" spans="1:6">
      <c r="A68" s="133">
        <v>46065</v>
      </c>
      <c r="B68" t="s">
        <v>499</v>
      </c>
      <c r="C68" s="145" t="s">
        <v>188</v>
      </c>
      <c r="D68" t="s">
        <v>219</v>
      </c>
      <c r="E68" s="145">
        <v>174.72</v>
      </c>
      <c r="F68" t="s">
        <v>507</v>
      </c>
    </row>
    <row r="69" spans="1:6">
      <c r="A69" s="133">
        <v>46069</v>
      </c>
      <c r="B69" t="s">
        <v>502</v>
      </c>
      <c r="C69" s="145" t="s">
        <v>188</v>
      </c>
      <c r="D69" t="s">
        <v>493</v>
      </c>
      <c r="E69" s="145">
        <v>567.33999999999901</v>
      </c>
      <c r="F69" t="s">
        <v>507</v>
      </c>
    </row>
    <row r="70" spans="1:6">
      <c r="A70" s="133">
        <v>46069</v>
      </c>
      <c r="B70" t="s">
        <v>501</v>
      </c>
      <c r="C70" s="145" t="s">
        <v>188</v>
      </c>
      <c r="D70" t="s">
        <v>493</v>
      </c>
      <c r="E70" s="145">
        <v>2.88</v>
      </c>
      <c r="F70" t="s">
        <v>507</v>
      </c>
    </row>
    <row r="71" spans="1:6">
      <c r="E71">
        <f>SUM(E4:E70)</f>
        <v>10679.349999999995</v>
      </c>
    </row>
  </sheetData>
  <autoFilter ref="A3:F70" xr:uid="{660941A9-8610-4B31-96D3-2A4FD4D09679}"/>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17FF-3BB7-4AD1-88DF-858017F34B44}">
  <dimension ref="A1:M40"/>
  <sheetViews>
    <sheetView workbookViewId="0">
      <selection activeCell="N32" sqref="N32"/>
    </sheetView>
  </sheetViews>
  <sheetFormatPr defaultRowHeight="12.75"/>
  <cols>
    <col min="1" max="1" width="13.7109375" bestFit="1" customWidth="1"/>
    <col min="2" max="2" width="15.140625" bestFit="1" customWidth="1"/>
    <col min="3" max="3" width="11.5703125" bestFit="1" customWidth="1"/>
    <col min="4" max="4" width="11" customWidth="1"/>
    <col min="5" max="6" width="10.42578125" bestFit="1" customWidth="1"/>
    <col min="7" max="7" width="116.85546875" bestFit="1" customWidth="1"/>
    <col min="8" max="8" width="14.140625" bestFit="1" customWidth="1"/>
    <col min="9" max="9" width="5.85546875" bestFit="1" customWidth="1"/>
    <col min="10" max="10" width="6.85546875" bestFit="1" customWidth="1"/>
  </cols>
  <sheetData>
    <row r="1" spans="1:10">
      <c r="A1" t="s">
        <v>508</v>
      </c>
      <c r="B1" t="s">
        <v>509</v>
      </c>
      <c r="C1" t="s">
        <v>510</v>
      </c>
      <c r="D1" t="s">
        <v>511</v>
      </c>
      <c r="E1" t="s">
        <v>512</v>
      </c>
      <c r="F1" t="s">
        <v>513</v>
      </c>
      <c r="G1" t="s">
        <v>514</v>
      </c>
      <c r="H1" t="s">
        <v>515</v>
      </c>
      <c r="I1" t="s">
        <v>516</v>
      </c>
      <c r="J1" t="s">
        <v>517</v>
      </c>
    </row>
    <row r="2" spans="1:10">
      <c r="A2" s="133">
        <v>45870</v>
      </c>
      <c r="B2">
        <v>714854828</v>
      </c>
      <c r="C2">
        <v>212432088</v>
      </c>
      <c r="D2" t="s">
        <v>518</v>
      </c>
      <c r="E2" s="133">
        <v>45870</v>
      </c>
      <c r="F2" s="133">
        <v>45900</v>
      </c>
      <c r="G2" t="s">
        <v>519</v>
      </c>
      <c r="H2" t="s">
        <v>520</v>
      </c>
      <c r="I2" t="s">
        <v>521</v>
      </c>
      <c r="J2">
        <v>22</v>
      </c>
    </row>
    <row r="3" spans="1:10">
      <c r="A3" s="133">
        <v>45901</v>
      </c>
      <c r="B3">
        <v>714854828</v>
      </c>
      <c r="C3">
        <v>212432088</v>
      </c>
      <c r="D3" t="s">
        <v>518</v>
      </c>
      <c r="E3" s="133">
        <v>45901</v>
      </c>
      <c r="F3" s="133">
        <v>45930</v>
      </c>
      <c r="G3" t="s">
        <v>519</v>
      </c>
      <c r="H3" t="s">
        <v>520</v>
      </c>
      <c r="I3" t="s">
        <v>521</v>
      </c>
      <c r="J3">
        <v>22</v>
      </c>
    </row>
    <row r="4" spans="1:10">
      <c r="A4" s="133">
        <v>45931</v>
      </c>
      <c r="B4">
        <v>714854828</v>
      </c>
      <c r="C4">
        <v>212432088</v>
      </c>
      <c r="D4" t="s">
        <v>518</v>
      </c>
      <c r="E4" s="133">
        <v>45931</v>
      </c>
      <c r="F4" s="133">
        <v>45961</v>
      </c>
      <c r="G4" t="s">
        <v>519</v>
      </c>
      <c r="H4" t="s">
        <v>520</v>
      </c>
      <c r="I4" t="s">
        <v>521</v>
      </c>
      <c r="J4">
        <v>22</v>
      </c>
    </row>
    <row r="5" spans="1:10">
      <c r="A5" s="133">
        <v>45962</v>
      </c>
      <c r="B5">
        <v>714854828</v>
      </c>
      <c r="C5">
        <v>212432088</v>
      </c>
      <c r="D5" t="s">
        <v>518</v>
      </c>
      <c r="E5" s="133">
        <v>45962</v>
      </c>
      <c r="F5" s="133">
        <v>45991</v>
      </c>
      <c r="G5" t="s">
        <v>519</v>
      </c>
      <c r="H5" t="s">
        <v>520</v>
      </c>
      <c r="I5" t="s">
        <v>521</v>
      </c>
      <c r="J5">
        <v>22</v>
      </c>
    </row>
    <row r="6" spans="1:10">
      <c r="A6" s="133">
        <v>45992</v>
      </c>
      <c r="B6">
        <v>714854828</v>
      </c>
      <c r="C6">
        <v>212432088</v>
      </c>
      <c r="D6" t="s">
        <v>518</v>
      </c>
      <c r="E6" s="133">
        <v>45989</v>
      </c>
      <c r="F6" s="133">
        <v>45989</v>
      </c>
      <c r="G6" t="s">
        <v>522</v>
      </c>
      <c r="H6" t="s">
        <v>520</v>
      </c>
      <c r="I6" t="s">
        <v>521</v>
      </c>
      <c r="J6">
        <v>0.5</v>
      </c>
    </row>
    <row r="7" spans="1:10">
      <c r="A7" s="133">
        <v>45992</v>
      </c>
      <c r="B7">
        <v>714854828</v>
      </c>
      <c r="C7">
        <v>212432088</v>
      </c>
      <c r="D7" t="s">
        <v>518</v>
      </c>
      <c r="E7" s="133">
        <v>45989</v>
      </c>
      <c r="F7" s="133">
        <v>45991</v>
      </c>
      <c r="G7" t="s">
        <v>523</v>
      </c>
      <c r="H7" t="s">
        <v>520</v>
      </c>
      <c r="I7" t="s">
        <v>521</v>
      </c>
      <c r="J7">
        <v>-2.2000000000000002</v>
      </c>
    </row>
    <row r="8" spans="1:10">
      <c r="A8" s="133">
        <v>45992</v>
      </c>
      <c r="B8">
        <v>714854828</v>
      </c>
      <c r="C8">
        <v>212432088</v>
      </c>
      <c r="D8" t="s">
        <v>518</v>
      </c>
      <c r="E8" s="133">
        <v>45990</v>
      </c>
      <c r="F8" s="133">
        <v>45991</v>
      </c>
      <c r="G8" t="s">
        <v>524</v>
      </c>
      <c r="H8" t="s">
        <v>520</v>
      </c>
      <c r="I8" t="s">
        <v>521</v>
      </c>
      <c r="J8">
        <v>1</v>
      </c>
    </row>
    <row r="9" spans="1:10">
      <c r="A9" s="133">
        <v>45992</v>
      </c>
      <c r="B9">
        <v>714854828</v>
      </c>
      <c r="C9">
        <v>212432088</v>
      </c>
      <c r="D9" t="s">
        <v>518</v>
      </c>
      <c r="E9" s="133">
        <v>45992</v>
      </c>
      <c r="F9" s="133">
        <v>46022</v>
      </c>
      <c r="G9" t="s">
        <v>525</v>
      </c>
      <c r="H9" t="s">
        <v>520</v>
      </c>
      <c r="I9" t="s">
        <v>521</v>
      </c>
      <c r="J9">
        <v>15</v>
      </c>
    </row>
    <row r="10" spans="1:10">
      <c r="A10" s="133">
        <v>46023</v>
      </c>
      <c r="B10">
        <v>714854828</v>
      </c>
      <c r="C10">
        <v>212432088</v>
      </c>
      <c r="D10" t="s">
        <v>518</v>
      </c>
      <c r="E10" s="133">
        <v>46023</v>
      </c>
      <c r="F10" s="133">
        <v>46053</v>
      </c>
      <c r="G10" t="s">
        <v>525</v>
      </c>
      <c r="H10" t="s">
        <v>520</v>
      </c>
      <c r="I10" t="s">
        <v>521</v>
      </c>
      <c r="J10">
        <v>15</v>
      </c>
    </row>
    <row r="11" spans="1:10">
      <c r="J11">
        <f>SUM(J2:J10)</f>
        <v>117.3</v>
      </c>
    </row>
    <row r="14" spans="1:10" ht="25.5">
      <c r="A14" s="17" t="s">
        <v>508</v>
      </c>
      <c r="B14" s="17" t="s">
        <v>509</v>
      </c>
      <c r="C14" s="17" t="s">
        <v>510</v>
      </c>
      <c r="D14" s="17" t="s">
        <v>511</v>
      </c>
      <c r="E14" s="17" t="s">
        <v>512</v>
      </c>
      <c r="F14" s="17" t="s">
        <v>513</v>
      </c>
      <c r="G14" s="17" t="s">
        <v>514</v>
      </c>
      <c r="H14" s="17" t="s">
        <v>515</v>
      </c>
      <c r="I14" s="17" t="s">
        <v>516</v>
      </c>
      <c r="J14" s="156" t="s">
        <v>517</v>
      </c>
    </row>
    <row r="15" spans="1:10">
      <c r="A15" s="133">
        <v>45839</v>
      </c>
      <c r="B15">
        <v>714854828</v>
      </c>
      <c r="C15">
        <v>1660605214</v>
      </c>
      <c r="D15" t="s">
        <v>526</v>
      </c>
      <c r="E15" s="133">
        <v>45839</v>
      </c>
      <c r="G15" t="s">
        <v>527</v>
      </c>
      <c r="H15" t="s">
        <v>528</v>
      </c>
      <c r="I15" t="s">
        <v>521</v>
      </c>
      <c r="J15">
        <v>41.61</v>
      </c>
    </row>
    <row r="16" spans="1:10">
      <c r="A16" s="133">
        <v>45870</v>
      </c>
      <c r="B16">
        <v>714854828</v>
      </c>
      <c r="C16">
        <v>1660605214</v>
      </c>
      <c r="D16" t="s">
        <v>526</v>
      </c>
      <c r="E16" s="133">
        <v>45870</v>
      </c>
      <c r="G16" t="s">
        <v>529</v>
      </c>
      <c r="H16" t="s">
        <v>528</v>
      </c>
      <c r="I16" t="s">
        <v>521</v>
      </c>
      <c r="J16">
        <v>41.61</v>
      </c>
    </row>
    <row r="17" spans="1:13">
      <c r="A17" s="133">
        <v>45901</v>
      </c>
      <c r="B17">
        <v>714854828</v>
      </c>
      <c r="C17">
        <v>1660605214</v>
      </c>
      <c r="D17" t="s">
        <v>526</v>
      </c>
      <c r="E17" s="133">
        <v>45901</v>
      </c>
      <c r="G17" t="s">
        <v>530</v>
      </c>
      <c r="H17" t="s">
        <v>528</v>
      </c>
      <c r="I17" t="s">
        <v>521</v>
      </c>
      <c r="J17">
        <v>41.61</v>
      </c>
    </row>
    <row r="18" spans="1:13">
      <c r="A18" s="133">
        <v>45931</v>
      </c>
      <c r="B18">
        <v>714854828</v>
      </c>
      <c r="C18">
        <v>1660605214</v>
      </c>
      <c r="D18" t="s">
        <v>526</v>
      </c>
      <c r="E18" s="133">
        <v>45931</v>
      </c>
      <c r="G18" t="s">
        <v>531</v>
      </c>
      <c r="H18" t="s">
        <v>528</v>
      </c>
      <c r="I18" t="s">
        <v>521</v>
      </c>
      <c r="J18">
        <v>41.61</v>
      </c>
    </row>
    <row r="19" spans="1:13">
      <c r="A19" s="133">
        <v>45962</v>
      </c>
      <c r="B19">
        <v>714854828</v>
      </c>
      <c r="C19">
        <v>1660605214</v>
      </c>
      <c r="D19" t="s">
        <v>526</v>
      </c>
      <c r="E19" s="133">
        <v>45962</v>
      </c>
      <c r="G19" t="s">
        <v>532</v>
      </c>
      <c r="H19" t="s">
        <v>528</v>
      </c>
      <c r="I19" t="s">
        <v>521</v>
      </c>
      <c r="J19">
        <v>41.61</v>
      </c>
    </row>
    <row r="20" spans="1:13">
      <c r="A20" s="133">
        <v>45992</v>
      </c>
      <c r="B20">
        <v>714854828</v>
      </c>
      <c r="C20">
        <v>1660605214</v>
      </c>
      <c r="D20" t="s">
        <v>526</v>
      </c>
      <c r="E20" s="133">
        <v>45992</v>
      </c>
      <c r="G20" t="s">
        <v>533</v>
      </c>
      <c r="H20" t="s">
        <v>528</v>
      </c>
      <c r="I20" t="s">
        <v>521</v>
      </c>
      <c r="J20">
        <v>41.61</v>
      </c>
    </row>
    <row r="21" spans="1:13">
      <c r="A21" s="133">
        <v>46023</v>
      </c>
      <c r="B21">
        <v>714854828</v>
      </c>
      <c r="C21">
        <v>1660605214</v>
      </c>
      <c r="D21" t="s">
        <v>526</v>
      </c>
      <c r="E21" s="133">
        <v>46023</v>
      </c>
      <c r="G21" t="s">
        <v>534</v>
      </c>
      <c r="H21" t="s">
        <v>528</v>
      </c>
      <c r="I21" t="s">
        <v>521</v>
      </c>
      <c r="J21">
        <v>41.61</v>
      </c>
    </row>
    <row r="24" spans="1:13">
      <c r="M24" t="s">
        <v>535</v>
      </c>
    </row>
    <row r="25" spans="1:13" ht="14.25">
      <c r="H25" s="134" t="s">
        <v>536</v>
      </c>
      <c r="I25" s="141"/>
      <c r="J25" s="141"/>
      <c r="K25" s="141"/>
      <c r="L25" s="141">
        <v>7</v>
      </c>
      <c r="M25" s="157">
        <v>8</v>
      </c>
    </row>
    <row r="26" spans="1:13">
      <c r="H26" s="141" t="s">
        <v>537</v>
      </c>
      <c r="I26" s="141" t="s">
        <v>538</v>
      </c>
      <c r="J26" s="141"/>
      <c r="K26" s="141" t="s">
        <v>539</v>
      </c>
      <c r="L26" s="141" t="s">
        <v>540</v>
      </c>
      <c r="M26" s="157"/>
    </row>
    <row r="27" spans="1:13">
      <c r="H27" s="141" t="s">
        <v>541</v>
      </c>
      <c r="I27" s="141">
        <v>55.22</v>
      </c>
      <c r="J27" s="141"/>
      <c r="K27" s="158">
        <f>I27</f>
        <v>55.22</v>
      </c>
      <c r="L27" s="158">
        <f>K27*7</f>
        <v>386.53999999999996</v>
      </c>
      <c r="M27" s="159">
        <f>K27*$M$25</f>
        <v>441.76</v>
      </c>
    </row>
    <row r="28" spans="1:13">
      <c r="H28" s="141" t="s">
        <v>542</v>
      </c>
      <c r="I28" s="141">
        <v>2.62</v>
      </c>
      <c r="J28" s="141"/>
      <c r="K28" s="158">
        <f>I28</f>
        <v>2.62</v>
      </c>
      <c r="L28" s="158">
        <f t="shared" ref="L28:L29" si="0">K28*7</f>
        <v>18.34</v>
      </c>
      <c r="M28" s="159">
        <f t="shared" ref="M28:M31" si="1">K28*$M$25</f>
        <v>20.96</v>
      </c>
    </row>
    <row r="29" spans="1:13">
      <c r="H29" s="141" t="s">
        <v>543</v>
      </c>
      <c r="I29" s="141">
        <v>10</v>
      </c>
      <c r="J29" s="141"/>
      <c r="K29" s="158">
        <f>I29</f>
        <v>10</v>
      </c>
      <c r="L29" s="158">
        <f t="shared" si="0"/>
        <v>70</v>
      </c>
      <c r="M29" s="159">
        <f t="shared" si="1"/>
        <v>80</v>
      </c>
    </row>
    <row r="30" spans="1:13">
      <c r="H30" s="141"/>
      <c r="I30" s="141"/>
      <c r="J30" s="141"/>
      <c r="K30" s="158"/>
      <c r="L30" s="158">
        <f t="shared" ref="L30:L31" si="2">K30*12</f>
        <v>0</v>
      </c>
      <c r="M30" s="159">
        <f t="shared" si="1"/>
        <v>0</v>
      </c>
    </row>
    <row r="31" spans="1:13">
      <c r="H31" s="141"/>
      <c r="I31" s="141"/>
      <c r="J31" s="141"/>
      <c r="K31" s="158"/>
      <c r="L31" s="158">
        <f t="shared" si="2"/>
        <v>0</v>
      </c>
      <c r="M31" s="159">
        <f t="shared" si="1"/>
        <v>0</v>
      </c>
    </row>
    <row r="32" spans="1:13">
      <c r="H32" s="141"/>
      <c r="I32" s="158"/>
      <c r="J32" s="158"/>
      <c r="K32" s="158">
        <f>SUM(K27:K31)</f>
        <v>67.84</v>
      </c>
      <c r="L32" s="158">
        <f>SUM(L27:L31)</f>
        <v>474.87999999999994</v>
      </c>
      <c r="M32" s="160">
        <f>SUM(M27:M31)</f>
        <v>542.72</v>
      </c>
    </row>
    <row r="33" spans="8:13" ht="14.25">
      <c r="H33" s="134" t="s">
        <v>544</v>
      </c>
      <c r="I33" s="141"/>
      <c r="J33" s="141"/>
      <c r="K33" s="158"/>
      <c r="L33" s="158"/>
      <c r="M33" s="157"/>
    </row>
    <row r="34" spans="8:13">
      <c r="H34" s="141" t="s">
        <v>545</v>
      </c>
      <c r="I34" s="141" t="s">
        <v>546</v>
      </c>
      <c r="J34" s="141"/>
      <c r="K34" s="158"/>
      <c r="L34" s="158"/>
      <c r="M34" s="157"/>
    </row>
    <row r="35" spans="8:13">
      <c r="H35" s="141" t="s">
        <v>547</v>
      </c>
      <c r="I35" s="141"/>
      <c r="J35" s="141"/>
      <c r="K35" s="158">
        <f>J15</f>
        <v>41.61</v>
      </c>
      <c r="L35" s="158">
        <f t="shared" ref="L35" si="3">K35*7</f>
        <v>291.27</v>
      </c>
      <c r="M35" s="159">
        <f t="shared" ref="M35:M37" si="4">K35*$M$25</f>
        <v>332.88</v>
      </c>
    </row>
    <row r="36" spans="8:13">
      <c r="H36" s="141" t="s">
        <v>548</v>
      </c>
      <c r="I36" s="141"/>
      <c r="J36" s="141"/>
      <c r="K36" s="158" t="s">
        <v>549</v>
      </c>
      <c r="L36" s="158">
        <f>J11</f>
        <v>117.3</v>
      </c>
      <c r="M36" s="157">
        <f>J11+15</f>
        <v>132.30000000000001</v>
      </c>
    </row>
    <row r="37" spans="8:13">
      <c r="H37" s="141" t="s">
        <v>550</v>
      </c>
      <c r="I37" s="141"/>
      <c r="J37" s="141"/>
      <c r="K37" s="158">
        <v>0</v>
      </c>
      <c r="L37" s="158">
        <f>D25+D27+D31+D34</f>
        <v>0</v>
      </c>
      <c r="M37" s="159">
        <f t="shared" si="4"/>
        <v>0</v>
      </c>
    </row>
    <row r="38" spans="8:13">
      <c r="H38" s="141"/>
      <c r="I38" s="141"/>
      <c r="J38" s="141"/>
      <c r="K38" s="158"/>
      <c r="L38" s="158"/>
      <c r="M38" s="157"/>
    </row>
    <row r="39" spans="8:13">
      <c r="H39" s="141"/>
      <c r="I39" s="141"/>
      <c r="J39" s="141">
        <f t="shared" ref="J39:M39" si="5">SUM(J35:J38)</f>
        <v>0</v>
      </c>
      <c r="K39" s="158">
        <f t="shared" si="5"/>
        <v>41.61</v>
      </c>
      <c r="L39" s="158">
        <f t="shared" si="5"/>
        <v>408.57</v>
      </c>
      <c r="M39" s="160">
        <f t="shared" si="5"/>
        <v>465.18</v>
      </c>
    </row>
    <row r="40" spans="8:13">
      <c r="M40" s="15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D008B-AE8F-4323-A5F1-5FB7A6F6FC21}">
  <dimension ref="A1:C6"/>
  <sheetViews>
    <sheetView workbookViewId="0">
      <selection activeCell="C6" sqref="C6"/>
    </sheetView>
  </sheetViews>
  <sheetFormatPr defaultRowHeight="12.75"/>
  <cols>
    <col min="1" max="1" width="16.7109375" customWidth="1"/>
    <col min="3" max="3" width="30.85546875" customWidth="1"/>
  </cols>
  <sheetData>
    <row r="1" spans="1:3" ht="18.75">
      <c r="A1" s="181" t="s">
        <v>551</v>
      </c>
      <c r="B1" s="185"/>
      <c r="C1" s="185"/>
    </row>
    <row r="2" spans="1:3" ht="13.15">
      <c r="A2" s="182" t="s">
        <v>552</v>
      </c>
      <c r="B2" s="185"/>
      <c r="C2" s="185"/>
    </row>
    <row r="3" spans="1:3">
      <c r="A3" s="183" t="s">
        <v>553</v>
      </c>
      <c r="B3" s="185"/>
      <c r="C3" s="185"/>
    </row>
    <row r="4" spans="1:3" ht="13.15">
      <c r="A4" s="182" t="s">
        <v>554</v>
      </c>
      <c r="B4" s="185"/>
      <c r="C4" s="185"/>
    </row>
    <row r="5" spans="1:3">
      <c r="A5" s="184" t="s">
        <v>555</v>
      </c>
      <c r="B5" s="185"/>
      <c r="C5" s="185"/>
    </row>
    <row r="6" spans="1:3">
      <c r="A6" s="129">
        <v>46063</v>
      </c>
      <c r="B6" s="130" t="s">
        <v>556</v>
      </c>
      <c r="C6" s="131" t="s">
        <v>557</v>
      </c>
    </row>
  </sheetData>
  <mergeCells count="5">
    <mergeCell ref="A1:C1"/>
    <mergeCell ref="A2:C2"/>
    <mergeCell ref="A3:C3"/>
    <mergeCell ref="A4:C4"/>
    <mergeCell ref="A5:C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517A-0263-47C9-B34C-7B9EA980D4D4}">
  <dimension ref="A1"/>
  <sheetViews>
    <sheetView topLeftCell="A4" workbookViewId="0">
      <selection activeCell="O40" sqref="O40"/>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E16" sqref="E16"/>
    </sheetView>
  </sheetViews>
  <sheetFormatPr defaultColWidth="0" defaultRowHeight="12.75" zeroHeight="1"/>
  <cols>
    <col min="1" max="1" width="35.7109375" customWidth="1"/>
    <col min="2" max="2" width="21.7109375" customWidth="1"/>
    <col min="3" max="3" width="33.7109375" customWidth="1"/>
    <col min="4" max="4" width="4.28515625" customWidth="1"/>
    <col min="5" max="5" width="29" customWidth="1"/>
    <col min="6" max="6" width="19" customWidth="1"/>
    <col min="7" max="7" width="42" customWidth="1"/>
    <col min="8" max="11" width="9.140625" hidden="1" customWidth="1"/>
    <col min="12" max="16384" width="9.140625" hidden="1"/>
  </cols>
  <sheetData>
    <row r="1" spans="1:11" ht="26.25" customHeight="1">
      <c r="A1" s="166" t="s">
        <v>51</v>
      </c>
      <c r="B1" s="166"/>
      <c r="C1" s="166"/>
      <c r="D1" s="166"/>
      <c r="E1" s="166"/>
      <c r="F1" s="166"/>
      <c r="G1" s="17"/>
      <c r="H1" s="17"/>
      <c r="I1" s="17"/>
      <c r="J1" s="17"/>
      <c r="K1" s="17"/>
    </row>
    <row r="2" spans="1:11" ht="21" customHeight="1">
      <c r="A2" s="3" t="s">
        <v>52</v>
      </c>
      <c r="B2" s="167" t="s">
        <v>53</v>
      </c>
      <c r="C2" s="167"/>
      <c r="D2" s="167"/>
      <c r="E2" s="167"/>
      <c r="F2" s="167"/>
      <c r="G2" s="17"/>
      <c r="H2" s="17"/>
      <c r="I2" s="17"/>
      <c r="J2" s="17"/>
      <c r="K2" s="17"/>
    </row>
    <row r="3" spans="1:11" ht="21" customHeight="1">
      <c r="A3" s="3" t="s">
        <v>54</v>
      </c>
      <c r="B3" s="167" t="s">
        <v>55</v>
      </c>
      <c r="C3" s="167"/>
      <c r="D3" s="167"/>
      <c r="E3" s="167"/>
      <c r="F3" s="167"/>
      <c r="G3" s="17"/>
      <c r="H3" s="17"/>
      <c r="I3" s="17"/>
      <c r="J3" s="17"/>
      <c r="K3" s="17"/>
    </row>
    <row r="4" spans="1:11" ht="21" customHeight="1">
      <c r="A4" s="3" t="s">
        <v>56</v>
      </c>
      <c r="B4" s="168">
        <v>45839</v>
      </c>
      <c r="C4" s="168"/>
      <c r="D4" s="168"/>
      <c r="E4" s="168"/>
      <c r="F4" s="168"/>
      <c r="G4" s="17"/>
      <c r="H4" s="17"/>
      <c r="I4" s="17"/>
      <c r="J4" s="17"/>
      <c r="K4" s="17"/>
    </row>
    <row r="5" spans="1:11" ht="21" customHeight="1">
      <c r="A5" s="3" t="s">
        <v>57</v>
      </c>
      <c r="B5" s="168">
        <v>46073</v>
      </c>
      <c r="C5" s="168"/>
      <c r="D5" s="168"/>
      <c r="E5" s="168"/>
      <c r="F5" s="168"/>
      <c r="G5" s="17"/>
      <c r="H5" s="17"/>
      <c r="I5" s="17"/>
      <c r="J5" s="17"/>
      <c r="K5" s="17"/>
    </row>
    <row r="6" spans="1:11" ht="21" customHeight="1">
      <c r="A6" s="3" t="s">
        <v>58</v>
      </c>
      <c r="B6" s="165" t="str">
        <f>IF(AND(Travel!B7&lt;&gt;A30,Hospitality!B7&lt;&gt;A30,'All other expenses'!B7&lt;&gt;A30,'Gifts and benefits'!B7&lt;&gt;A30),A31,IF(AND(Travel!B7=A30,Hospitality!B7=A30,'All other expenses'!B7=A30,'Gifts and benefits'!B7=A30),A33,A32))</f>
        <v>Data and totals checked on all sheets</v>
      </c>
      <c r="C6" s="165"/>
      <c r="D6" s="165"/>
      <c r="E6" s="165"/>
      <c r="F6" s="165"/>
      <c r="G6" s="23"/>
      <c r="H6" s="17"/>
      <c r="I6" s="17"/>
      <c r="J6" s="17"/>
      <c r="K6" s="17"/>
    </row>
    <row r="7" spans="1:11" ht="21" customHeight="1">
      <c r="A7" s="3" t="s">
        <v>59</v>
      </c>
      <c r="B7" s="164" t="s">
        <v>60</v>
      </c>
      <c r="C7" s="164"/>
      <c r="D7" s="164"/>
      <c r="E7" s="164"/>
      <c r="F7" s="164"/>
      <c r="G7" s="23"/>
      <c r="H7" s="17"/>
      <c r="I7" s="17"/>
      <c r="J7" s="17"/>
      <c r="K7" s="17"/>
    </row>
    <row r="8" spans="1:11" ht="21" customHeight="1">
      <c r="A8" s="3" t="s">
        <v>61</v>
      </c>
      <c r="B8" s="164" t="s">
        <v>62</v>
      </c>
      <c r="C8" s="164"/>
      <c r="D8" s="164"/>
      <c r="E8" s="164"/>
      <c r="F8" s="164"/>
      <c r="G8" s="23"/>
      <c r="H8" s="17"/>
      <c r="I8" s="17"/>
      <c r="J8" s="17"/>
      <c r="K8" s="17"/>
    </row>
    <row r="9" spans="1:11" ht="66.75" customHeight="1">
      <c r="A9" s="163" t="s">
        <v>63</v>
      </c>
      <c r="B9" s="163"/>
      <c r="C9" s="163"/>
      <c r="D9" s="163"/>
      <c r="E9" s="163"/>
      <c r="F9" s="163"/>
      <c r="G9" s="23"/>
      <c r="H9" s="17"/>
      <c r="I9" s="17"/>
      <c r="J9" s="17"/>
      <c r="K9" s="17"/>
    </row>
    <row r="10" spans="1:11" s="94" customFormat="1" ht="36" customHeight="1">
      <c r="A10" s="88" t="s">
        <v>64</v>
      </c>
      <c r="B10" s="89" t="s">
        <v>65</v>
      </c>
      <c r="C10" s="89" t="s">
        <v>66</v>
      </c>
      <c r="D10" s="90"/>
      <c r="E10" s="91" t="s">
        <v>29</v>
      </c>
      <c r="F10" s="92" t="s">
        <v>67</v>
      </c>
      <c r="G10" s="93"/>
      <c r="H10" s="93"/>
      <c r="I10" s="93"/>
      <c r="J10" s="93"/>
      <c r="K10" s="93"/>
    </row>
    <row r="11" spans="1:11" ht="27.75" customHeight="1">
      <c r="A11" s="8" t="s">
        <v>68</v>
      </c>
      <c r="B11" s="60">
        <f>B15+B16+B17</f>
        <v>8940.1899999999987</v>
      </c>
      <c r="C11" s="67" t="str">
        <f>IF(Travel!B6="",A34,Travel!B6)</f>
        <v>Figures exclude GST</v>
      </c>
      <c r="D11" s="6"/>
      <c r="E11" s="8" t="s">
        <v>69</v>
      </c>
      <c r="F11" s="33">
        <f>'Gifts and benefits'!C18</f>
        <v>0</v>
      </c>
      <c r="G11" s="29"/>
      <c r="H11" s="29"/>
      <c r="I11" s="29"/>
      <c r="J11" s="29"/>
      <c r="K11" s="29"/>
    </row>
    <row r="12" spans="1:11" ht="27.75" customHeight="1">
      <c r="A12" s="8" t="s">
        <v>24</v>
      </c>
      <c r="B12" s="60">
        <f>Hospitality!B14</f>
        <v>0</v>
      </c>
      <c r="C12" s="67" t="str">
        <f>IF(Hospitality!B6="",A34,Hospitality!B6)</f>
        <v>Figures exclude GST</v>
      </c>
      <c r="D12" s="6"/>
      <c r="E12" s="8" t="s">
        <v>70</v>
      </c>
      <c r="F12" s="33">
        <f>'Gifts and benefits'!C19</f>
        <v>0</v>
      </c>
      <c r="G12" s="29"/>
      <c r="H12" s="29"/>
      <c r="I12" s="29"/>
      <c r="J12" s="29"/>
      <c r="K12" s="29"/>
    </row>
    <row r="13" spans="1:11" ht="27.75" customHeight="1">
      <c r="A13" s="8" t="s">
        <v>71</v>
      </c>
      <c r="B13" s="60">
        <f>'All other expenses'!B29</f>
        <v>4138.38</v>
      </c>
      <c r="C13" s="67" t="str">
        <f>IF('All other expenses'!B6="",A34,'All other expenses'!B6)</f>
        <v>Figures exclude GST</v>
      </c>
      <c r="D13" s="6"/>
      <c r="E13" s="8" t="s">
        <v>72</v>
      </c>
      <c r="F13" s="33">
        <f>'Gifts and benefits'!C20</f>
        <v>0</v>
      </c>
      <c r="G13" s="17"/>
      <c r="H13" s="17"/>
      <c r="I13" s="17"/>
      <c r="J13" s="17"/>
      <c r="K13" s="17"/>
    </row>
    <row r="14" spans="1:11" ht="12.75" customHeight="1">
      <c r="A14" s="7"/>
      <c r="B14" s="61"/>
      <c r="C14" s="68"/>
      <c r="D14" s="34"/>
      <c r="E14" s="6"/>
      <c r="F14" s="35"/>
      <c r="G14" s="17"/>
      <c r="H14" s="17"/>
      <c r="I14" s="17"/>
      <c r="J14" s="17"/>
      <c r="K14" s="17"/>
    </row>
    <row r="15" spans="1:11" ht="27.75" customHeight="1">
      <c r="A15" s="9" t="s">
        <v>73</v>
      </c>
      <c r="B15" s="62">
        <f>Travel!B17</f>
        <v>0</v>
      </c>
      <c r="C15" s="69" t="str">
        <f>C11</f>
        <v>Figures exclude GST</v>
      </c>
      <c r="D15" s="6"/>
      <c r="E15" s="6"/>
      <c r="F15" s="35"/>
      <c r="G15" s="17"/>
      <c r="H15" s="17"/>
      <c r="I15" s="17"/>
      <c r="J15" s="17"/>
      <c r="K15" s="17"/>
    </row>
    <row r="16" spans="1:11" ht="27.75" customHeight="1">
      <c r="A16" s="9" t="s">
        <v>74</v>
      </c>
      <c r="B16" s="62">
        <f>Travel!B46</f>
        <v>8908.6499999999978</v>
      </c>
      <c r="C16" s="69" t="str">
        <f>C11</f>
        <v>Figures exclude GST</v>
      </c>
      <c r="D16" s="36"/>
      <c r="E16" s="6"/>
      <c r="F16" s="37"/>
      <c r="G16" s="17"/>
      <c r="H16" s="17"/>
      <c r="I16" s="17"/>
      <c r="J16" s="17"/>
      <c r="K16" s="17"/>
    </row>
    <row r="17" spans="1:11" ht="27.75" customHeight="1">
      <c r="A17" s="9" t="s">
        <v>75</v>
      </c>
      <c r="B17" s="62">
        <f>Travel!B54</f>
        <v>31.54</v>
      </c>
      <c r="C17" s="69" t="str">
        <f>C11</f>
        <v>Figures exclude GST</v>
      </c>
      <c r="D17" s="6"/>
      <c r="E17" s="6"/>
      <c r="F17" s="37"/>
      <c r="G17" s="17"/>
      <c r="H17" s="17"/>
      <c r="I17" s="17"/>
      <c r="J17" s="17"/>
      <c r="K17" s="17"/>
    </row>
    <row r="18" spans="1:11" ht="27.75" customHeight="1">
      <c r="A18" s="17"/>
      <c r="B18" s="19"/>
      <c r="C18" s="17"/>
      <c r="D18" s="5"/>
      <c r="E18" s="5"/>
      <c r="F18" s="28"/>
      <c r="G18" s="17"/>
      <c r="H18" s="17"/>
      <c r="I18" s="17"/>
      <c r="J18" s="17"/>
      <c r="K18" s="17"/>
    </row>
    <row r="19" spans="1:11" ht="13.15">
      <c r="A19" s="18" t="s">
        <v>76</v>
      </c>
      <c r="B19" s="19"/>
      <c r="C19" s="17"/>
      <c r="D19" s="17"/>
      <c r="E19" s="17"/>
      <c r="F19" s="17"/>
      <c r="G19" s="17"/>
      <c r="H19" s="17"/>
      <c r="I19" s="17"/>
      <c r="J19" s="17"/>
      <c r="K19" s="17"/>
    </row>
    <row r="20" spans="1:11">
      <c r="A20" s="20" t="s">
        <v>77</v>
      </c>
      <c r="D20" s="17"/>
      <c r="E20" s="17"/>
      <c r="F20" s="17"/>
      <c r="G20" s="17"/>
      <c r="H20" s="17"/>
      <c r="I20" s="17"/>
      <c r="J20" s="17"/>
      <c r="K20" s="17"/>
    </row>
    <row r="21" spans="1:11" ht="12.6" customHeight="1">
      <c r="A21" s="20" t="s">
        <v>78</v>
      </c>
      <c r="D21" s="17"/>
      <c r="E21" s="17"/>
      <c r="F21" s="17"/>
      <c r="G21" s="17"/>
      <c r="H21" s="17"/>
      <c r="I21" s="17"/>
      <c r="J21" s="17"/>
      <c r="K21" s="17"/>
    </row>
    <row r="22" spans="1:11" ht="12.6" customHeight="1">
      <c r="A22" s="20" t="s">
        <v>79</v>
      </c>
      <c r="D22" s="17"/>
      <c r="E22" s="17"/>
      <c r="F22" s="17"/>
      <c r="G22" s="17"/>
      <c r="H22" s="17"/>
      <c r="I22" s="17"/>
      <c r="J22" s="17"/>
      <c r="K22" s="17"/>
    </row>
    <row r="23" spans="1:11" ht="12.6" customHeight="1">
      <c r="A23" s="20" t="s">
        <v>80</v>
      </c>
      <c r="D23" s="17"/>
      <c r="E23" s="17"/>
      <c r="F23" s="17"/>
      <c r="G23" s="17"/>
      <c r="H23" s="17"/>
      <c r="I23" s="17"/>
      <c r="J23" s="17"/>
      <c r="K23" s="17"/>
    </row>
    <row r="24" spans="1:11">
      <c r="A24" s="26"/>
      <c r="B24" s="17"/>
      <c r="C24" s="17"/>
      <c r="D24" s="17"/>
      <c r="E24" s="17"/>
      <c r="F24" s="17"/>
      <c r="G24" s="17"/>
      <c r="H24" s="17"/>
      <c r="I24" s="17"/>
      <c r="J24" s="17"/>
      <c r="K24" s="17"/>
    </row>
    <row r="25" spans="1:11" ht="13.15" hidden="1">
      <c r="A25" s="12" t="s">
        <v>81</v>
      </c>
      <c r="B25" s="13"/>
      <c r="C25" s="13"/>
      <c r="D25" s="13"/>
      <c r="E25" s="13"/>
      <c r="F25" s="13"/>
      <c r="G25" s="17"/>
      <c r="H25" s="17"/>
      <c r="I25" s="17"/>
      <c r="J25" s="17"/>
      <c r="K25" s="17"/>
    </row>
    <row r="26" spans="1:11" ht="12.75" hidden="1" customHeight="1">
      <c r="A26" s="11" t="s">
        <v>82</v>
      </c>
      <c r="B26" s="4"/>
      <c r="C26" s="4"/>
      <c r="D26" s="11"/>
      <c r="E26" s="11"/>
      <c r="F26" s="11"/>
      <c r="G26" s="17"/>
      <c r="H26" s="17"/>
      <c r="I26" s="17"/>
      <c r="J26" s="17"/>
      <c r="K26" s="17"/>
    </row>
    <row r="27" spans="1:11" hidden="1">
      <c r="A27" s="10" t="s">
        <v>83</v>
      </c>
      <c r="B27" s="10"/>
      <c r="C27" s="10"/>
      <c r="D27" s="10"/>
      <c r="E27" s="10"/>
      <c r="F27" s="10"/>
      <c r="G27" s="17"/>
      <c r="H27" s="17"/>
      <c r="I27" s="17"/>
      <c r="J27" s="17"/>
      <c r="K27" s="17"/>
    </row>
    <row r="28" spans="1:11" hidden="1">
      <c r="A28" s="10" t="s">
        <v>84</v>
      </c>
      <c r="B28" s="10"/>
      <c r="C28" s="10"/>
      <c r="D28" s="10"/>
      <c r="E28" s="10"/>
      <c r="F28" s="10"/>
      <c r="G28" s="17"/>
      <c r="H28" s="17"/>
      <c r="I28" s="17"/>
      <c r="J28" s="17"/>
      <c r="K28" s="17"/>
    </row>
    <row r="29" spans="1:11" hidden="1">
      <c r="A29" s="11" t="s">
        <v>85</v>
      </c>
      <c r="B29" s="11"/>
      <c r="C29" s="11"/>
      <c r="D29" s="11"/>
      <c r="E29" s="11"/>
      <c r="F29" s="11"/>
      <c r="G29" s="17"/>
      <c r="H29" s="17"/>
      <c r="I29" s="17"/>
      <c r="J29" s="17"/>
      <c r="K29" s="17"/>
    </row>
    <row r="30" spans="1:11" hidden="1">
      <c r="A30" s="11" t="s">
        <v>86</v>
      </c>
      <c r="B30" s="11"/>
      <c r="C30" s="11"/>
      <c r="D30" s="11"/>
      <c r="E30" s="11"/>
      <c r="F30" s="11"/>
      <c r="G30" s="17"/>
      <c r="H30" s="17"/>
      <c r="I30" s="17"/>
      <c r="J30" s="17"/>
      <c r="K30" s="17"/>
    </row>
    <row r="31" spans="1:11" hidden="1">
      <c r="A31" s="10" t="s">
        <v>87</v>
      </c>
      <c r="B31" s="10"/>
      <c r="C31" s="10"/>
      <c r="D31" s="10"/>
      <c r="E31" s="10"/>
      <c r="F31" s="10"/>
      <c r="G31" s="17"/>
      <c r="H31" s="17"/>
      <c r="I31" s="17"/>
      <c r="J31" s="17"/>
      <c r="K31" s="17"/>
    </row>
    <row r="32" spans="1:11" hidden="1">
      <c r="A32" s="10" t="s">
        <v>88</v>
      </c>
      <c r="B32" s="10"/>
      <c r="C32" s="10"/>
      <c r="D32" s="10"/>
      <c r="E32" s="10"/>
      <c r="F32" s="10"/>
      <c r="G32" s="17"/>
      <c r="H32" s="17"/>
      <c r="I32" s="17"/>
      <c r="J32" s="17"/>
      <c r="K32" s="17"/>
    </row>
    <row r="33" spans="1:11" hidden="1">
      <c r="A33" s="10" t="s">
        <v>89</v>
      </c>
      <c r="B33" s="10"/>
      <c r="C33" s="10"/>
      <c r="D33" s="10"/>
      <c r="E33" s="10"/>
      <c r="F33" s="10"/>
      <c r="G33" s="17"/>
      <c r="H33" s="17"/>
      <c r="I33" s="17"/>
      <c r="J33" s="17"/>
      <c r="K33" s="17"/>
    </row>
    <row r="34" spans="1:11" hidden="1">
      <c r="A34" s="11" t="s">
        <v>90</v>
      </c>
      <c r="B34" s="11"/>
      <c r="C34" s="11"/>
      <c r="D34" s="11"/>
      <c r="E34" s="11"/>
      <c r="F34" s="11"/>
      <c r="G34" s="17"/>
      <c r="H34" s="17"/>
      <c r="I34" s="17"/>
      <c r="J34" s="17"/>
      <c r="K34" s="17"/>
    </row>
    <row r="35" spans="1:11" hidden="1">
      <c r="A35" s="11" t="s">
        <v>91</v>
      </c>
      <c r="B35" s="11"/>
      <c r="C35" s="11"/>
      <c r="D35" s="11"/>
      <c r="E35" s="11"/>
      <c r="F35" s="11"/>
      <c r="G35" s="17"/>
      <c r="H35" s="17"/>
      <c r="I35" s="17"/>
      <c r="J35" s="17"/>
      <c r="K35" s="17"/>
    </row>
    <row r="36" spans="1:11" hidden="1">
      <c r="A36" s="10" t="s">
        <v>92</v>
      </c>
      <c r="B36" s="64"/>
      <c r="C36" s="64"/>
      <c r="D36" s="64"/>
      <c r="E36" s="64"/>
      <c r="F36" s="64"/>
      <c r="G36" s="17"/>
      <c r="H36" s="17"/>
      <c r="I36" s="17"/>
      <c r="J36" s="17"/>
      <c r="K36" s="17"/>
    </row>
    <row r="37" spans="1:11" hidden="1">
      <c r="A37" s="10" t="s">
        <v>60</v>
      </c>
      <c r="B37" s="64"/>
      <c r="C37" s="64"/>
      <c r="D37" s="64"/>
      <c r="E37" s="64"/>
      <c r="F37" s="64"/>
      <c r="G37" s="17"/>
      <c r="H37" s="17"/>
      <c r="I37" s="17"/>
      <c r="J37" s="17"/>
      <c r="K37" s="17"/>
    </row>
    <row r="38" spans="1:11" hidden="1">
      <c r="A38" s="10" t="s">
        <v>93</v>
      </c>
      <c r="B38" s="64"/>
      <c r="C38" s="64"/>
      <c r="D38" s="64"/>
      <c r="E38" s="64"/>
      <c r="F38" s="64"/>
      <c r="G38" s="17"/>
      <c r="H38" s="17"/>
      <c r="I38" s="17"/>
      <c r="J38" s="17"/>
      <c r="K38" s="17"/>
    </row>
    <row r="39" spans="1:11" hidden="1">
      <c r="A39" s="11" t="s">
        <v>94</v>
      </c>
      <c r="B39" s="4"/>
      <c r="C39" s="4"/>
      <c r="D39" s="4"/>
      <c r="E39" s="4"/>
      <c r="F39" s="4"/>
      <c r="G39" s="17"/>
      <c r="H39" s="17"/>
      <c r="I39" s="17"/>
      <c r="J39" s="17"/>
      <c r="K39" s="17"/>
    </row>
    <row r="40" spans="1:11" hidden="1">
      <c r="A40" s="4" t="s">
        <v>95</v>
      </c>
      <c r="B40" s="4"/>
      <c r="C40" s="4"/>
      <c r="D40" s="4"/>
      <c r="E40" s="4"/>
      <c r="F40" s="4"/>
      <c r="G40" s="17"/>
      <c r="H40" s="17"/>
      <c r="I40" s="17"/>
      <c r="J40" s="17"/>
      <c r="K40" s="17"/>
    </row>
    <row r="41" spans="1:11" hidden="1">
      <c r="A41" s="4" t="s">
        <v>96</v>
      </c>
      <c r="B41" s="4"/>
      <c r="C41" s="4"/>
      <c r="D41" s="4"/>
      <c r="E41" s="4"/>
      <c r="F41" s="4"/>
      <c r="G41" s="17"/>
      <c r="H41" s="17"/>
      <c r="I41" s="17"/>
      <c r="J41" s="17"/>
      <c r="K41" s="17"/>
    </row>
    <row r="42" spans="1:11" hidden="1">
      <c r="A42" s="4" t="s">
        <v>97</v>
      </c>
      <c r="B42" s="4"/>
      <c r="C42" s="4"/>
      <c r="D42" s="4"/>
      <c r="E42" s="4"/>
      <c r="F42" s="4"/>
      <c r="G42" s="17"/>
      <c r="H42" s="17"/>
      <c r="I42" s="17"/>
      <c r="J42" s="17"/>
      <c r="K42" s="17"/>
    </row>
    <row r="43" spans="1:11" hidden="1">
      <c r="A43" s="4" t="s">
        <v>98</v>
      </c>
      <c r="B43" s="4"/>
      <c r="C43" s="4"/>
      <c r="D43" s="4"/>
      <c r="E43" s="4"/>
      <c r="F43" s="4"/>
      <c r="G43" s="17"/>
      <c r="H43" s="17"/>
      <c r="I43" s="17"/>
      <c r="J43" s="17"/>
      <c r="K43" s="17"/>
    </row>
    <row r="44" spans="1:11" hidden="1">
      <c r="A44" s="4" t="s">
        <v>99</v>
      </c>
      <c r="B44" s="4"/>
      <c r="C44" s="4"/>
      <c r="D44" s="4"/>
      <c r="E44" s="4"/>
      <c r="F44" s="4"/>
      <c r="G44" s="17"/>
      <c r="H44" s="17"/>
      <c r="I44" s="17"/>
      <c r="J44" s="17"/>
      <c r="K44" s="17"/>
    </row>
    <row r="45" spans="1:11" hidden="1">
      <c r="A45" s="65" t="s">
        <v>100</v>
      </c>
      <c r="B45" s="64"/>
      <c r="C45" s="64"/>
      <c r="D45" s="64"/>
      <c r="E45" s="64"/>
      <c r="F45" s="64"/>
      <c r="G45" s="17"/>
      <c r="H45" s="17"/>
      <c r="I45" s="17"/>
      <c r="J45" s="17"/>
      <c r="K45" s="17"/>
    </row>
    <row r="46" spans="1:11" hidden="1">
      <c r="A46" s="64" t="s">
        <v>101</v>
      </c>
      <c r="B46" s="64"/>
      <c r="C46" s="64"/>
      <c r="D46" s="64"/>
      <c r="E46" s="64"/>
      <c r="F46" s="64"/>
      <c r="G46" s="17"/>
      <c r="H46" s="17"/>
      <c r="I46" s="17"/>
      <c r="J46" s="17"/>
      <c r="K46" s="17"/>
    </row>
    <row r="47" spans="1:11" hidden="1">
      <c r="A47" s="38">
        <v>-20000</v>
      </c>
      <c r="B47" s="4"/>
      <c r="C47" s="4"/>
      <c r="D47" s="4"/>
      <c r="E47" s="4"/>
      <c r="F47" s="4"/>
      <c r="G47" s="17"/>
      <c r="H47" s="17"/>
      <c r="I47" s="17"/>
      <c r="J47" s="17"/>
      <c r="K47" s="17"/>
    </row>
    <row r="48" spans="1:11" ht="25.5" hidden="1">
      <c r="A48" s="82" t="s">
        <v>102</v>
      </c>
      <c r="B48" s="64"/>
      <c r="C48" s="64"/>
      <c r="D48" s="64"/>
      <c r="E48" s="64"/>
      <c r="F48" s="64"/>
      <c r="G48" s="17"/>
      <c r="H48" s="17"/>
      <c r="I48" s="17"/>
      <c r="J48" s="17"/>
      <c r="K48" s="17"/>
    </row>
    <row r="49" spans="1:11" ht="25.5" hidden="1">
      <c r="A49" s="82" t="s">
        <v>103</v>
      </c>
      <c r="B49" s="64"/>
      <c r="C49" s="64"/>
      <c r="D49" s="64"/>
      <c r="E49" s="64"/>
      <c r="F49" s="64"/>
      <c r="G49" s="17"/>
      <c r="H49" s="17"/>
      <c r="I49" s="17"/>
      <c r="J49" s="17"/>
      <c r="K49" s="17"/>
    </row>
    <row r="50" spans="1:11" ht="25.5" hidden="1">
      <c r="A50" s="83" t="s">
        <v>104</v>
      </c>
      <c r="B50" s="4"/>
      <c r="C50" s="4"/>
      <c r="D50" s="4"/>
      <c r="E50" s="4"/>
      <c r="F50" s="4"/>
      <c r="G50" s="17"/>
      <c r="H50" s="17"/>
      <c r="I50" s="17"/>
      <c r="J50" s="17"/>
      <c r="K50" s="17"/>
    </row>
    <row r="51" spans="1:11" ht="25.5" hidden="1">
      <c r="A51" s="83" t="s">
        <v>105</v>
      </c>
      <c r="B51" s="4"/>
      <c r="C51" s="4"/>
      <c r="D51" s="4"/>
      <c r="E51" s="4"/>
      <c r="F51" s="4"/>
      <c r="G51" s="17"/>
      <c r="H51" s="17"/>
      <c r="I51" s="17"/>
      <c r="J51" s="17"/>
      <c r="K51" s="17"/>
    </row>
    <row r="52" spans="1:11" ht="38.25" hidden="1">
      <c r="A52" s="83" t="s">
        <v>106</v>
      </c>
      <c r="B52" s="75"/>
      <c r="C52" s="75"/>
      <c r="D52" s="75"/>
      <c r="E52" s="11"/>
      <c r="F52" s="11"/>
      <c r="G52" s="17"/>
      <c r="H52" s="17"/>
      <c r="I52" s="17"/>
      <c r="J52" s="17"/>
      <c r="K52" s="17"/>
    </row>
    <row r="53" spans="1:11" ht="13.15" hidden="1">
      <c r="A53" s="80" t="s">
        <v>107</v>
      </c>
      <c r="B53" s="74"/>
      <c r="C53" s="74"/>
      <c r="D53" s="74"/>
      <c r="E53" s="10"/>
      <c r="F53" s="10" t="b">
        <v>1</v>
      </c>
      <c r="G53" s="17"/>
      <c r="H53" s="17"/>
      <c r="I53" s="17"/>
      <c r="J53" s="17"/>
      <c r="K53" s="17"/>
    </row>
    <row r="54" spans="1:11" ht="13.15" hidden="1">
      <c r="A54" s="81" t="s">
        <v>108</v>
      </c>
      <c r="B54" s="80"/>
      <c r="C54" s="80"/>
      <c r="D54" s="80"/>
      <c r="E54" s="10"/>
      <c r="F54" s="10" t="b">
        <v>0</v>
      </c>
      <c r="G54" s="17"/>
      <c r="H54" s="17"/>
      <c r="I54" s="17"/>
      <c r="J54" s="17"/>
      <c r="K54" s="17"/>
    </row>
    <row r="55" spans="1:11" ht="13.15" hidden="1">
      <c r="A55" s="84"/>
      <c r="B55" s="76">
        <f>COUNT(Travel!B12:B16)</f>
        <v>0</v>
      </c>
      <c r="C55" s="76"/>
      <c r="D55" s="76">
        <f>COUNTIF(Travel!D12:D16,"*")</f>
        <v>0</v>
      </c>
      <c r="E55" s="77"/>
      <c r="F55" s="77" t="b">
        <f>MIN(B55,D55)=MAX(B55,D55)</f>
        <v>1</v>
      </c>
      <c r="G55" s="17"/>
      <c r="H55" s="17"/>
      <c r="I55" s="17"/>
      <c r="J55" s="17"/>
      <c r="K55" s="17"/>
    </row>
    <row r="56" spans="1:11" ht="13.15" hidden="1">
      <c r="A56" s="84" t="s">
        <v>109</v>
      </c>
      <c r="B56" s="76">
        <f>COUNT(Travel!B21:B44)</f>
        <v>23</v>
      </c>
      <c r="C56" s="76"/>
      <c r="D56" s="76">
        <f>COUNTIF(Travel!D21:D44,"*")</f>
        <v>23</v>
      </c>
      <c r="E56" s="77"/>
      <c r="F56" s="77" t="b">
        <f>MIN(B56,D56)=MAX(B56,D56)</f>
        <v>1</v>
      </c>
    </row>
    <row r="57" spans="1:11" ht="13.15" hidden="1">
      <c r="A57" s="85"/>
      <c r="B57" s="76">
        <f>COUNT(Travel!B50:B53)</f>
        <v>2</v>
      </c>
      <c r="C57" s="76"/>
      <c r="D57" s="76">
        <f>COUNTIF(Travel!D50:D53,"*")</f>
        <v>2</v>
      </c>
      <c r="E57" s="77"/>
      <c r="F57" s="77" t="b">
        <f>MIN(B57,D57)=MAX(B57,D57)</f>
        <v>1</v>
      </c>
    </row>
    <row r="58" spans="1:11" ht="13.15" hidden="1">
      <c r="A58" s="86" t="s">
        <v>110</v>
      </c>
      <c r="B58" s="78">
        <f>COUNT(Hospitality!B11:B13)</f>
        <v>0</v>
      </c>
      <c r="C58" s="78"/>
      <c r="D58" s="78">
        <f>COUNTIF(Hospitality!D11:D13,"*")</f>
        <v>0</v>
      </c>
      <c r="E58" s="79"/>
      <c r="F58" s="79" t="b">
        <f>MIN(B58,D58)=MAX(B58,D58)</f>
        <v>1</v>
      </c>
    </row>
    <row r="59" spans="1:11" ht="13.15" hidden="1">
      <c r="A59" s="87" t="s">
        <v>111</v>
      </c>
      <c r="B59" s="77">
        <f>COUNT('All other expenses'!B11:B28)</f>
        <v>3</v>
      </c>
      <c r="C59" s="77"/>
      <c r="D59" s="77">
        <f>COUNTIF('All other expenses'!D11:D28,"*")</f>
        <v>3</v>
      </c>
      <c r="E59" s="77"/>
      <c r="F59" s="77" t="b">
        <f>MIN(B59,D59)=MAX(B59,D59)</f>
        <v>1</v>
      </c>
    </row>
    <row r="60" spans="1:11" ht="13.15" hidden="1">
      <c r="A60" s="86" t="s">
        <v>112</v>
      </c>
      <c r="B60" s="78">
        <f>COUNTIF('Gifts and benefits'!B11:B17,"*")</f>
        <v>1</v>
      </c>
      <c r="C60" s="78">
        <f>COUNTIF('Gifts and benefits'!C11:C17,"*")</f>
        <v>0</v>
      </c>
      <c r="D60" s="78"/>
      <c r="E60" s="78">
        <f>COUNTA('Gifts and benefits'!E11:E17)</f>
        <v>0</v>
      </c>
      <c r="F60" s="79" t="b">
        <f>MIN(B60,C60,E60)=MAX(B60,C60,E60)</f>
        <v>0</v>
      </c>
    </row>
    <row r="61" spans="1:11"/>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1" orientation="landscape" r:id="rId1"/>
  <headerFooter alignWithMargins="0">
    <oddHeader>&amp;C&amp;"Calibri"&amp;14&amp;K000000IN-CONFIDENCE&amp;1#</oddHeader>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46"/>
  <sheetViews>
    <sheetView zoomScaleNormal="100" workbookViewId="0">
      <selection activeCell="E41" sqref="E41"/>
    </sheetView>
  </sheetViews>
  <sheetFormatPr defaultColWidth="0" defaultRowHeight="12.75" zeroHeight="1"/>
  <cols>
    <col min="1" max="1" width="35.7109375" customWidth="1"/>
    <col min="2" max="2" width="14.28515625" customWidth="1"/>
    <col min="3" max="3" width="71.28515625" customWidth="1"/>
    <col min="4" max="4" width="50" customWidth="1"/>
    <col min="5" max="5" width="21.28515625" customWidth="1"/>
    <col min="6" max="6" width="37.7109375" customWidth="1"/>
    <col min="7" max="9" width="9.140625" hidden="1" customWidth="1"/>
    <col min="10" max="13" width="0" hidden="1" customWidth="1"/>
    <col min="14" max="16384" width="9.140625" hidden="1"/>
  </cols>
  <sheetData>
    <row r="1" spans="1:6" ht="26.25" customHeight="1">
      <c r="A1" s="166" t="s">
        <v>113</v>
      </c>
      <c r="B1" s="166"/>
      <c r="C1" s="166"/>
      <c r="D1" s="166"/>
      <c r="E1" s="166"/>
      <c r="F1" s="17"/>
    </row>
    <row r="2" spans="1:6" ht="21" customHeight="1">
      <c r="A2" s="3" t="s">
        <v>52</v>
      </c>
      <c r="B2" s="169" t="str">
        <f>'Summary and sign-off'!B2:F2</f>
        <v>Oranga Tamariki - Ministry for Children</v>
      </c>
      <c r="C2" s="169"/>
      <c r="D2" s="169"/>
      <c r="E2" s="169"/>
      <c r="F2" s="17"/>
    </row>
    <row r="3" spans="1:6" ht="21" customHeight="1">
      <c r="A3" s="3" t="s">
        <v>114</v>
      </c>
      <c r="B3" s="169" t="str">
        <f>'Summary and sign-off'!B3:F3</f>
        <v>Andrew Bridgman</v>
      </c>
      <c r="C3" s="169"/>
      <c r="D3" s="169"/>
      <c r="E3" s="169"/>
      <c r="F3" s="17"/>
    </row>
    <row r="4" spans="1:6" ht="21" customHeight="1">
      <c r="A4" s="3" t="s">
        <v>115</v>
      </c>
      <c r="B4" s="169">
        <f>'Summary and sign-off'!B4:F4</f>
        <v>45839</v>
      </c>
      <c r="C4" s="169"/>
      <c r="D4" s="169"/>
      <c r="E4" s="169"/>
      <c r="F4" s="17"/>
    </row>
    <row r="5" spans="1:6" ht="21" customHeight="1">
      <c r="A5" s="3" t="s">
        <v>116</v>
      </c>
      <c r="B5" s="169">
        <f>'Summary and sign-off'!B5:F5</f>
        <v>46073</v>
      </c>
      <c r="C5" s="169"/>
      <c r="D5" s="169"/>
      <c r="E5" s="169"/>
      <c r="F5" s="17"/>
    </row>
    <row r="6" spans="1:6" ht="21" customHeight="1">
      <c r="A6" s="3" t="s">
        <v>117</v>
      </c>
      <c r="B6" s="164" t="s">
        <v>84</v>
      </c>
      <c r="C6" s="164"/>
      <c r="D6" s="164"/>
      <c r="E6" s="164"/>
      <c r="F6" s="17"/>
    </row>
    <row r="7" spans="1:6" ht="21" customHeight="1">
      <c r="A7" s="3" t="s">
        <v>58</v>
      </c>
      <c r="B7" s="164" t="s">
        <v>86</v>
      </c>
      <c r="C7" s="164"/>
      <c r="D7" s="164"/>
      <c r="E7" s="164"/>
      <c r="F7" s="17"/>
    </row>
    <row r="8" spans="1:6" ht="36" customHeight="1">
      <c r="A8" s="172" t="s">
        <v>118</v>
      </c>
      <c r="B8" s="172"/>
      <c r="C8" s="172"/>
      <c r="D8" s="172"/>
      <c r="E8" s="172"/>
      <c r="F8" s="19"/>
    </row>
    <row r="9" spans="1:6" ht="36" customHeight="1">
      <c r="A9" s="173" t="s">
        <v>119</v>
      </c>
      <c r="B9" s="173"/>
      <c r="C9" s="173"/>
      <c r="D9" s="173"/>
      <c r="E9" s="173"/>
      <c r="F9" s="19"/>
    </row>
    <row r="10" spans="1:6" ht="24.75" customHeight="1">
      <c r="A10" s="171" t="s">
        <v>120</v>
      </c>
      <c r="B10" s="171"/>
      <c r="C10" s="171"/>
      <c r="D10" s="171"/>
      <c r="E10" s="171"/>
      <c r="F10" s="29"/>
    </row>
    <row r="11" spans="1:6" ht="27" customHeight="1">
      <c r="A11" s="24" t="s">
        <v>121</v>
      </c>
      <c r="B11" s="24" t="s">
        <v>122</v>
      </c>
      <c r="C11" s="24" t="s">
        <v>123</v>
      </c>
      <c r="D11" s="24" t="s">
        <v>124</v>
      </c>
      <c r="E11" s="24" t="s">
        <v>125</v>
      </c>
      <c r="F11" s="30"/>
    </row>
    <row r="12" spans="1:6" s="2" customFormat="1" hidden="1">
      <c r="A12" s="96"/>
      <c r="B12" s="97"/>
      <c r="C12" s="98"/>
      <c r="D12" s="98"/>
      <c r="E12" s="99"/>
      <c r="F12" s="1"/>
    </row>
    <row r="13" spans="1:6" s="2" customFormat="1">
      <c r="A13" s="116"/>
      <c r="B13" s="117"/>
      <c r="C13" s="153" t="s">
        <v>126</v>
      </c>
      <c r="D13" s="118"/>
      <c r="E13" s="119"/>
      <c r="F13" s="1"/>
    </row>
    <row r="14" spans="1:6" s="2" customFormat="1">
      <c r="A14" s="116"/>
      <c r="B14" s="117"/>
      <c r="C14" s="118"/>
      <c r="D14" s="118"/>
      <c r="E14" s="119"/>
      <c r="F14" s="1"/>
    </row>
    <row r="15" spans="1:6" s="2" customFormat="1">
      <c r="A15" s="116"/>
      <c r="B15" s="117"/>
      <c r="C15" s="118"/>
      <c r="D15" s="118"/>
      <c r="E15" s="119"/>
      <c r="F15" s="1"/>
    </row>
    <row r="16" spans="1:6" s="2" customFormat="1" hidden="1">
      <c r="A16" s="106"/>
      <c r="B16" s="107"/>
      <c r="C16" s="108"/>
      <c r="D16" s="108"/>
      <c r="E16" s="109"/>
      <c r="F16" s="1"/>
    </row>
    <row r="17" spans="1:6" ht="19.5" customHeight="1">
      <c r="A17" s="72" t="s">
        <v>127</v>
      </c>
      <c r="B17" s="73">
        <f>SUM(B12:B16)</f>
        <v>0</v>
      </c>
      <c r="C17" s="122" t="str">
        <f>IF(SUBTOTAL(3,B12:B16)=SUBTOTAL(103,B12:B16),'Summary and sign-off'!$A$48,'Summary and sign-off'!$A$49)</f>
        <v>Check - there are no hidden rows with data</v>
      </c>
      <c r="D17" s="170" t="str">
        <f>IF('Summary and sign-off'!F55='Summary and sign-off'!F54,'Summary and sign-off'!A51,'Summary and sign-off'!A50)</f>
        <v>Check - each entry provides sufficient information</v>
      </c>
      <c r="E17" s="170"/>
      <c r="F17" s="17"/>
    </row>
    <row r="18" spans="1:6" ht="10.5" customHeight="1">
      <c r="A18" s="17"/>
      <c r="B18" s="19"/>
      <c r="C18" s="17"/>
      <c r="D18" s="17"/>
      <c r="E18" s="17"/>
      <c r="F18" s="17"/>
    </row>
    <row r="19" spans="1:6" ht="24.75" customHeight="1">
      <c r="A19" s="171" t="s">
        <v>128</v>
      </c>
      <c r="B19" s="171"/>
      <c r="C19" s="171"/>
      <c r="D19" s="171"/>
      <c r="E19" s="171"/>
      <c r="F19" s="29"/>
    </row>
    <row r="20" spans="1:6" ht="27" customHeight="1">
      <c r="A20" s="24" t="s">
        <v>121</v>
      </c>
      <c r="B20" s="24" t="s">
        <v>65</v>
      </c>
      <c r="C20" s="24" t="s">
        <v>129</v>
      </c>
      <c r="D20" s="24" t="s">
        <v>124</v>
      </c>
      <c r="E20" s="24" t="s">
        <v>125</v>
      </c>
      <c r="F20" s="30"/>
    </row>
    <row r="21" spans="1:6" s="2" customFormat="1" hidden="1">
      <c r="A21" s="96"/>
      <c r="B21" s="97"/>
      <c r="C21" s="98"/>
      <c r="D21" s="98"/>
      <c r="E21" s="99"/>
      <c r="F21" s="1"/>
    </row>
    <row r="22" spans="1:6" s="2" customFormat="1">
      <c r="A22" s="125">
        <v>45855</v>
      </c>
      <c r="B22" s="117">
        <v>23.39</v>
      </c>
      <c r="C22" s="126" t="s">
        <v>130</v>
      </c>
      <c r="D22" s="120" t="s">
        <v>131</v>
      </c>
      <c r="E22" s="121" t="s">
        <v>132</v>
      </c>
      <c r="F22" s="1"/>
    </row>
    <row r="23" spans="1:6" s="2" customFormat="1">
      <c r="A23" s="125">
        <v>45855</v>
      </c>
      <c r="B23" s="117">
        <v>831.39</v>
      </c>
      <c r="C23" s="126" t="s">
        <v>130</v>
      </c>
      <c r="D23" s="126" t="s">
        <v>133</v>
      </c>
      <c r="E23" s="128" t="s">
        <v>134</v>
      </c>
      <c r="F23" s="1"/>
    </row>
    <row r="24" spans="1:6" s="2" customFormat="1">
      <c r="A24" s="125">
        <v>45855</v>
      </c>
      <c r="B24" s="117">
        <v>56.78</v>
      </c>
      <c r="C24" s="126" t="s">
        <v>130</v>
      </c>
      <c r="D24" s="120" t="s">
        <v>135</v>
      </c>
      <c r="E24" s="121" t="s">
        <v>134</v>
      </c>
      <c r="F24" s="1"/>
    </row>
    <row r="25" spans="1:6" s="2" customFormat="1">
      <c r="A25" s="125">
        <v>45855</v>
      </c>
      <c r="B25" s="117">
        <v>171.74</v>
      </c>
      <c r="C25" s="126" t="s">
        <v>130</v>
      </c>
      <c r="D25" s="126" t="s">
        <v>136</v>
      </c>
      <c r="E25" s="128" t="s">
        <v>134</v>
      </c>
      <c r="F25" s="1"/>
    </row>
    <row r="26" spans="1:6" s="2" customFormat="1">
      <c r="A26" s="125">
        <v>45856</v>
      </c>
      <c r="B26" s="117">
        <v>37.83</v>
      </c>
      <c r="C26" s="126" t="s">
        <v>130</v>
      </c>
      <c r="D26" s="120" t="s">
        <v>131</v>
      </c>
      <c r="E26" s="121" t="s">
        <v>134</v>
      </c>
      <c r="F26" s="1"/>
    </row>
    <row r="27" spans="1:6" s="2" customFormat="1">
      <c r="A27" s="125">
        <v>45873</v>
      </c>
      <c r="B27" s="117">
        <v>346.96</v>
      </c>
      <c r="C27" s="126" t="s">
        <v>137</v>
      </c>
      <c r="D27" s="126" t="s">
        <v>138</v>
      </c>
      <c r="E27" s="128" t="s">
        <v>139</v>
      </c>
      <c r="F27" s="1"/>
    </row>
    <row r="28" spans="1:6" s="2" customFormat="1">
      <c r="A28" s="125">
        <v>45875</v>
      </c>
      <c r="B28" s="117">
        <v>156.53</v>
      </c>
      <c r="C28" s="126" t="s">
        <v>140</v>
      </c>
      <c r="D28" s="126" t="s">
        <v>138</v>
      </c>
      <c r="E28" s="128" t="s">
        <v>141</v>
      </c>
      <c r="F28" s="1"/>
    </row>
    <row r="29" spans="1:6" s="2" customFormat="1">
      <c r="A29" s="125">
        <v>45876</v>
      </c>
      <c r="B29" s="117">
        <v>345.25</v>
      </c>
      <c r="C29" s="126" t="s">
        <v>142</v>
      </c>
      <c r="D29" s="126" t="s">
        <v>133</v>
      </c>
      <c r="E29" s="128" t="s">
        <v>132</v>
      </c>
      <c r="F29" s="1"/>
    </row>
    <row r="30" spans="1:6" s="2" customFormat="1">
      <c r="A30" s="125">
        <v>45897</v>
      </c>
      <c r="B30" s="117">
        <v>650.03</v>
      </c>
      <c r="C30" s="126" t="s">
        <v>143</v>
      </c>
      <c r="D30" s="126" t="s">
        <v>133</v>
      </c>
      <c r="E30" s="128" t="s">
        <v>134</v>
      </c>
      <c r="F30" s="1"/>
    </row>
    <row r="31" spans="1:6" s="2" customFormat="1">
      <c r="A31" s="125">
        <v>45897</v>
      </c>
      <c r="B31" s="117">
        <v>173.91</v>
      </c>
      <c r="C31" s="126" t="s">
        <v>143</v>
      </c>
      <c r="D31" s="126" t="s">
        <v>136</v>
      </c>
      <c r="E31" s="128" t="s">
        <v>144</v>
      </c>
      <c r="F31" s="1"/>
    </row>
    <row r="32" spans="1:6" s="2" customFormat="1">
      <c r="A32" s="125">
        <v>45903</v>
      </c>
      <c r="B32" s="117">
        <v>652.04</v>
      </c>
      <c r="C32" s="126" t="s">
        <v>145</v>
      </c>
      <c r="D32" s="126" t="s">
        <v>133</v>
      </c>
      <c r="E32" s="128" t="s">
        <v>146</v>
      </c>
      <c r="F32" s="1"/>
    </row>
    <row r="33" spans="1:6" s="2" customFormat="1">
      <c r="A33" s="125">
        <v>45903</v>
      </c>
      <c r="B33" s="117">
        <v>136.12</v>
      </c>
      <c r="C33" s="126" t="s">
        <v>145</v>
      </c>
      <c r="D33" s="126" t="s">
        <v>136</v>
      </c>
      <c r="E33" s="128" t="s">
        <v>146</v>
      </c>
      <c r="F33" s="1"/>
    </row>
    <row r="34" spans="1:6" s="2" customFormat="1">
      <c r="A34" s="125">
        <v>45909</v>
      </c>
      <c r="B34" s="117">
        <v>208.43</v>
      </c>
      <c r="C34" s="126" t="s">
        <v>147</v>
      </c>
      <c r="D34" s="126" t="s">
        <v>133</v>
      </c>
      <c r="E34" s="128" t="s">
        <v>141</v>
      </c>
      <c r="F34" s="1"/>
    </row>
    <row r="35" spans="1:6" s="2" customFormat="1" ht="16.350000000000001" customHeight="1">
      <c r="A35" s="125">
        <v>45970</v>
      </c>
      <c r="B35" s="117">
        <v>824.05</v>
      </c>
      <c r="C35" s="126" t="s">
        <v>148</v>
      </c>
      <c r="D35" s="126" t="s">
        <v>133</v>
      </c>
      <c r="E35" s="128" t="s">
        <v>134</v>
      </c>
      <c r="F35" s="1"/>
    </row>
    <row r="36" spans="1:6" s="2" customFormat="1">
      <c r="A36" s="125">
        <v>45970</v>
      </c>
      <c r="B36" s="117">
        <v>360.87</v>
      </c>
      <c r="C36" s="126" t="s">
        <v>148</v>
      </c>
      <c r="D36" s="126" t="s">
        <v>136</v>
      </c>
      <c r="E36" s="128" t="s">
        <v>134</v>
      </c>
      <c r="F36" s="1"/>
    </row>
    <row r="37" spans="1:6" s="2" customFormat="1">
      <c r="A37" s="125">
        <v>45986</v>
      </c>
      <c r="B37" s="117">
        <v>840.83</v>
      </c>
      <c r="C37" s="126" t="s">
        <v>149</v>
      </c>
      <c r="D37" s="126" t="s">
        <v>133</v>
      </c>
      <c r="E37" s="128" t="s">
        <v>134</v>
      </c>
      <c r="F37" s="1"/>
    </row>
    <row r="38" spans="1:6" s="2" customFormat="1">
      <c r="A38" s="125">
        <v>46010</v>
      </c>
      <c r="B38" s="127">
        <v>11.2</v>
      </c>
      <c r="C38" s="126" t="s">
        <v>150</v>
      </c>
      <c r="D38" s="126" t="s">
        <v>150</v>
      </c>
      <c r="E38" s="128" t="s">
        <v>151</v>
      </c>
      <c r="F38" s="1"/>
    </row>
    <row r="39" spans="1:6" s="2" customFormat="1">
      <c r="A39" s="125">
        <v>46046</v>
      </c>
      <c r="B39" s="127">
        <v>19.649999999999999</v>
      </c>
      <c r="C39" s="126" t="s">
        <v>152</v>
      </c>
      <c r="D39" s="126" t="s">
        <v>152</v>
      </c>
      <c r="E39" s="128" t="s">
        <v>151</v>
      </c>
      <c r="F39" s="1"/>
    </row>
    <row r="40" spans="1:6" s="2" customFormat="1">
      <c r="A40" s="125">
        <v>46047</v>
      </c>
      <c r="B40" s="127">
        <v>11.2</v>
      </c>
      <c r="C40" s="126" t="s">
        <v>150</v>
      </c>
      <c r="D40" s="126" t="s">
        <v>150</v>
      </c>
      <c r="E40" s="128" t="s">
        <v>151</v>
      </c>
      <c r="F40" s="1"/>
    </row>
    <row r="41" spans="1:6" s="2" customFormat="1">
      <c r="A41" s="125">
        <v>46050</v>
      </c>
      <c r="B41" s="127">
        <v>754.37</v>
      </c>
      <c r="C41" s="126" t="s">
        <v>143</v>
      </c>
      <c r="D41" s="126" t="s">
        <v>133</v>
      </c>
      <c r="E41" s="128" t="s">
        <v>134</v>
      </c>
      <c r="F41" s="1"/>
    </row>
    <row r="42" spans="1:6" s="2" customFormat="1">
      <c r="A42" s="125">
        <v>46056</v>
      </c>
      <c r="B42" s="127">
        <v>989.44</v>
      </c>
      <c r="C42" s="126" t="s">
        <v>153</v>
      </c>
      <c r="D42" s="126" t="s">
        <v>133</v>
      </c>
      <c r="E42" s="128" t="s">
        <v>146</v>
      </c>
      <c r="F42" s="1"/>
    </row>
    <row r="43" spans="1:6" s="2" customFormat="1">
      <c r="A43" s="125">
        <v>46056</v>
      </c>
      <c r="B43" s="117">
        <v>176.52</v>
      </c>
      <c r="C43" s="126" t="s">
        <v>153</v>
      </c>
      <c r="D43" s="118" t="s">
        <v>136</v>
      </c>
      <c r="E43" s="119" t="s">
        <v>146</v>
      </c>
      <c r="F43" s="1"/>
    </row>
    <row r="44" spans="1:6" s="2" customFormat="1">
      <c r="A44" s="125">
        <v>46065</v>
      </c>
      <c r="B44" s="117">
        <v>1130.1199999999999</v>
      </c>
      <c r="C44" s="118" t="s">
        <v>154</v>
      </c>
      <c r="D44" s="126" t="s">
        <v>133</v>
      </c>
      <c r="E44" s="119" t="s">
        <v>134</v>
      </c>
      <c r="F44" s="1"/>
    </row>
    <row r="45" spans="1:6" s="2" customFormat="1">
      <c r="A45" s="125"/>
      <c r="B45" s="117"/>
      <c r="C45" s="118"/>
      <c r="D45" s="152"/>
      <c r="E45" s="119"/>
      <c r="F45" s="1"/>
    </row>
    <row r="46" spans="1:6" ht="19.5" customHeight="1">
      <c r="A46" s="72" t="s">
        <v>155</v>
      </c>
      <c r="B46" s="73">
        <f>SUM(B21:B45)</f>
        <v>8908.6499999999978</v>
      </c>
      <c r="C46" s="122" t="str">
        <f>IF(SUBTOTAL(3,B21:B44)=SUBTOTAL(103,B21:B44),'Summary and sign-off'!$A$48,'Summary and sign-off'!$A$49)</f>
        <v>Check - there are no hidden rows with data</v>
      </c>
      <c r="D46" s="170" t="str">
        <f>IF('Summary and sign-off'!F56='Summary and sign-off'!F54,'Summary and sign-off'!A51,'Summary and sign-off'!A50)</f>
        <v>Check - each entry provides sufficient information</v>
      </c>
      <c r="E46" s="170"/>
      <c r="F46" s="17"/>
    </row>
    <row r="47" spans="1:6" ht="10.5" customHeight="1">
      <c r="A47" s="17"/>
      <c r="B47" s="19"/>
      <c r="C47" s="17"/>
      <c r="D47" s="17"/>
      <c r="E47" s="17"/>
      <c r="F47" s="17"/>
    </row>
    <row r="48" spans="1:6" ht="24.75" customHeight="1">
      <c r="A48" s="171" t="s">
        <v>156</v>
      </c>
      <c r="B48" s="171"/>
      <c r="C48" s="171"/>
      <c r="D48" s="171"/>
      <c r="E48" s="171"/>
      <c r="F48" s="17"/>
    </row>
    <row r="49" spans="1:6" ht="27" customHeight="1">
      <c r="A49" s="24" t="s">
        <v>121</v>
      </c>
      <c r="B49" s="24" t="s">
        <v>65</v>
      </c>
      <c r="C49" s="24" t="s">
        <v>157</v>
      </c>
      <c r="D49" s="24" t="s">
        <v>158</v>
      </c>
      <c r="E49" s="24" t="s">
        <v>125</v>
      </c>
      <c r="F49" s="28"/>
    </row>
    <row r="50" spans="1:6" s="2" customFormat="1" hidden="1">
      <c r="A50" s="96"/>
      <c r="B50" s="97"/>
      <c r="C50" s="98"/>
      <c r="D50" s="98"/>
      <c r="E50" s="99"/>
      <c r="F50" s="1"/>
    </row>
    <row r="51" spans="1:6" s="2" customFormat="1">
      <c r="A51" s="125">
        <v>46007</v>
      </c>
      <c r="B51" s="117">
        <v>18.579999999999998</v>
      </c>
      <c r="C51" s="120" t="s">
        <v>159</v>
      </c>
      <c r="D51" s="120" t="s">
        <v>160</v>
      </c>
      <c r="E51" s="121" t="s">
        <v>132</v>
      </c>
      <c r="F51" s="1"/>
    </row>
    <row r="52" spans="1:6" s="2" customFormat="1">
      <c r="A52" s="125">
        <v>45979</v>
      </c>
      <c r="B52" s="117">
        <v>12.96</v>
      </c>
      <c r="C52" s="120" t="s">
        <v>161</v>
      </c>
      <c r="D52" s="120" t="s">
        <v>160</v>
      </c>
      <c r="E52" s="121" t="s">
        <v>132</v>
      </c>
      <c r="F52" s="1"/>
    </row>
    <row r="53" spans="1:6" s="2" customFormat="1" hidden="1">
      <c r="A53" s="96"/>
      <c r="B53" s="97"/>
      <c r="C53" s="98"/>
      <c r="D53" s="98"/>
      <c r="E53" s="99"/>
      <c r="F53" s="1"/>
    </row>
    <row r="54" spans="1:6" ht="19.5" customHeight="1">
      <c r="A54" s="72" t="s">
        <v>162</v>
      </c>
      <c r="B54" s="73">
        <f>SUM(B50:B53)</f>
        <v>31.54</v>
      </c>
      <c r="C54" s="122" t="str">
        <f>IF(SUBTOTAL(3,B50:B53)=SUBTOTAL(103,B50:B53),'Summary and sign-off'!$A$48,'Summary and sign-off'!$A$49)</f>
        <v>Check - there are no hidden rows with data</v>
      </c>
      <c r="D54" s="170" t="str">
        <f>IF('Summary and sign-off'!F57='Summary and sign-off'!F54,'Summary and sign-off'!A51,'Summary and sign-off'!A50)</f>
        <v>Check - each entry provides sufficient information</v>
      </c>
      <c r="E54" s="170"/>
      <c r="F54" s="17"/>
    </row>
    <row r="55" spans="1:6" ht="10.5" customHeight="1">
      <c r="A55" s="17"/>
      <c r="B55" s="58"/>
      <c r="C55" s="19"/>
      <c r="D55" s="17"/>
      <c r="E55" s="17"/>
      <c r="F55" s="17"/>
    </row>
    <row r="56" spans="1:6" ht="34.35" customHeight="1">
      <c r="A56" s="31" t="s">
        <v>163</v>
      </c>
      <c r="B56" s="59">
        <f>B17+B46+B54</f>
        <v>8940.1899999999987</v>
      </c>
      <c r="C56" s="32"/>
      <c r="D56" s="32"/>
      <c r="E56" s="32"/>
      <c r="F56" s="17"/>
    </row>
    <row r="57" spans="1:6" ht="13.15">
      <c r="A57" s="17"/>
      <c r="B57" s="19"/>
      <c r="C57" s="17"/>
      <c r="D57" s="17"/>
      <c r="E57" s="17"/>
      <c r="F57" s="17"/>
    </row>
    <row r="58" spans="1:6" ht="13.15">
      <c r="A58" s="18" t="s">
        <v>76</v>
      </c>
      <c r="B58" s="19"/>
      <c r="C58" s="17"/>
      <c r="D58" s="17"/>
      <c r="E58" s="17"/>
      <c r="F58" s="17"/>
    </row>
    <row r="59" spans="1:6" ht="12.6" customHeight="1">
      <c r="A59" s="20" t="s">
        <v>164</v>
      </c>
      <c r="F59" s="17"/>
    </row>
    <row r="60" spans="1:6" ht="13.35" customHeight="1">
      <c r="A60" s="20" t="s">
        <v>165</v>
      </c>
      <c r="B60" s="17"/>
      <c r="D60" s="17"/>
      <c r="F60" s="17"/>
    </row>
    <row r="61" spans="1:6">
      <c r="A61" s="20" t="s">
        <v>166</v>
      </c>
      <c r="F61" s="17"/>
    </row>
    <row r="62" spans="1:6" ht="13.15">
      <c r="A62" s="20" t="s">
        <v>82</v>
      </c>
      <c r="B62" s="19"/>
      <c r="C62" s="17"/>
      <c r="D62" s="17"/>
      <c r="E62" s="17"/>
      <c r="F62" s="17"/>
    </row>
    <row r="63" spans="1:6" ht="13.35" customHeight="1">
      <c r="A63" s="20" t="s">
        <v>167</v>
      </c>
      <c r="B63" s="17"/>
      <c r="D63" s="17"/>
      <c r="F63" s="17"/>
    </row>
    <row r="64" spans="1:6">
      <c r="A64" s="20" t="s">
        <v>168</v>
      </c>
      <c r="F64" s="17"/>
    </row>
    <row r="65" spans="1:6">
      <c r="A65" s="20" t="s">
        <v>169</v>
      </c>
      <c r="B65" s="20"/>
      <c r="C65" s="20"/>
      <c r="D65" s="20"/>
      <c r="F65" s="17"/>
    </row>
    <row r="66" spans="1:6">
      <c r="A66" s="26"/>
      <c r="B66" s="17"/>
      <c r="C66" s="17"/>
      <c r="D66" s="17"/>
      <c r="E66" s="17"/>
      <c r="F66" s="17"/>
    </row>
    <row r="67" spans="1:6" hidden="1">
      <c r="A67" s="26"/>
      <c r="B67" s="17"/>
      <c r="C67" s="17"/>
      <c r="D67" s="17"/>
      <c r="E67" s="17"/>
      <c r="F67" s="17"/>
    </row>
    <row r="68" spans="1:6"/>
    <row r="69" spans="1:6"/>
    <row r="70" spans="1:6"/>
    <row r="71" spans="1:6"/>
    <row r="72" spans="1:6" ht="12.75" hidden="1" customHeight="1"/>
    <row r="73" spans="1:6"/>
    <row r="74" spans="1:6"/>
    <row r="75" spans="1:6" hidden="1">
      <c r="A75" s="26"/>
      <c r="B75" s="17"/>
      <c r="C75" s="17"/>
      <c r="D75" s="17"/>
      <c r="E75" s="17"/>
      <c r="F75" s="17"/>
    </row>
    <row r="76" spans="1:6" hidden="1">
      <c r="A76" s="26"/>
      <c r="B76" s="17"/>
      <c r="C76" s="17"/>
      <c r="D76" s="17"/>
      <c r="E76" s="17"/>
      <c r="F76" s="17"/>
    </row>
    <row r="77" spans="1:6" hidden="1">
      <c r="A77" s="26"/>
      <c r="B77" s="17"/>
      <c r="C77" s="17"/>
      <c r="D77" s="17"/>
      <c r="E77" s="17"/>
      <c r="F77" s="17"/>
    </row>
    <row r="78" spans="1:6" hidden="1">
      <c r="A78" s="26"/>
      <c r="B78" s="17"/>
      <c r="C78" s="17"/>
      <c r="D78" s="17"/>
      <c r="E78" s="17"/>
      <c r="F78" s="17"/>
    </row>
    <row r="79" spans="1:6" hidden="1">
      <c r="A79" s="26"/>
      <c r="B79" s="17"/>
      <c r="C79" s="17"/>
      <c r="D79" s="17"/>
      <c r="E79" s="17"/>
      <c r="F79" s="17"/>
    </row>
    <row r="80" spans="1:6"/>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sheetData>
  <sheetProtection formatCells="0" formatRows="0" insertColumns="0" insertRows="0" deleteRows="0"/>
  <mergeCells count="15">
    <mergeCell ref="B7:E7"/>
    <mergeCell ref="B5:E5"/>
    <mergeCell ref="D54:E54"/>
    <mergeCell ref="A1:E1"/>
    <mergeCell ref="A19:E19"/>
    <mergeCell ref="A48:E48"/>
    <mergeCell ref="B2:E2"/>
    <mergeCell ref="B3:E3"/>
    <mergeCell ref="B4:E4"/>
    <mergeCell ref="A8:E8"/>
    <mergeCell ref="A9:E9"/>
    <mergeCell ref="B6:E6"/>
    <mergeCell ref="D17:E17"/>
    <mergeCell ref="D46:E46"/>
    <mergeCell ref="A10:E10"/>
  </mergeCells>
  <phoneticPr fontId="37"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A16 A50:A53 A21:A2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9 A20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43:A45 A51:A52 A22:A2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&amp;C&amp;"Calibri"&amp;14&amp;K000000IN-CONFIDENCE&amp;1#</oddHeader>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B12:B16 B43:B45 B50:B53 B21:B26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4286E-5DBF-4E99-8AAD-DFADDF8111AC}">
  <dimension ref="A3:F123"/>
  <sheetViews>
    <sheetView topLeftCell="A67" workbookViewId="0">
      <selection activeCell="A93" sqref="A93"/>
    </sheetView>
  </sheetViews>
  <sheetFormatPr defaultRowHeight="12.75"/>
  <cols>
    <col min="1" max="1" width="58" bestFit="1" customWidth="1"/>
    <col min="2" max="2" width="30.140625" customWidth="1"/>
    <col min="4" max="5" width="12.85546875" bestFit="1" customWidth="1"/>
    <col min="6" max="9" width="20.7109375" bestFit="1" customWidth="1"/>
  </cols>
  <sheetData>
    <row r="3" spans="1:6">
      <c r="A3" s="135" t="s">
        <v>170</v>
      </c>
      <c r="B3" s="135" t="s">
        <v>171</v>
      </c>
      <c r="C3" s="135" t="s">
        <v>172</v>
      </c>
      <c r="D3" s="135" t="s">
        <v>173</v>
      </c>
      <c r="E3" s="135" t="s">
        <v>174</v>
      </c>
      <c r="F3" t="s">
        <v>175</v>
      </c>
    </row>
    <row r="4" spans="1:6">
      <c r="A4" s="133">
        <v>45854</v>
      </c>
      <c r="B4" t="s">
        <v>176</v>
      </c>
      <c r="F4">
        <v>6.55</v>
      </c>
    </row>
    <row r="5" spans="1:6">
      <c r="A5" s="133" t="s">
        <v>177</v>
      </c>
      <c r="F5">
        <v>6.55</v>
      </c>
    </row>
    <row r="6" spans="1:6">
      <c r="A6" s="133">
        <v>45855</v>
      </c>
      <c r="B6" t="s">
        <v>176</v>
      </c>
      <c r="F6">
        <v>996.57999999999993</v>
      </c>
    </row>
    <row r="7" spans="1:6">
      <c r="A7" s="133" t="s">
        <v>178</v>
      </c>
      <c r="F7">
        <v>996.57999999999993</v>
      </c>
    </row>
    <row r="8" spans="1:6">
      <c r="A8" s="133">
        <v>45864</v>
      </c>
      <c r="B8" t="s">
        <v>179</v>
      </c>
      <c r="C8" t="s">
        <v>180</v>
      </c>
      <c r="D8" t="s">
        <v>181</v>
      </c>
      <c r="E8" t="s">
        <v>181</v>
      </c>
      <c r="F8">
        <v>2.5</v>
      </c>
    </row>
    <row r="9" spans="1:6">
      <c r="A9" s="133" t="s">
        <v>182</v>
      </c>
      <c r="F9">
        <v>2.5</v>
      </c>
    </row>
    <row r="10" spans="1:6">
      <c r="A10" s="133">
        <v>45870</v>
      </c>
      <c r="B10" t="s">
        <v>183</v>
      </c>
      <c r="C10" t="s">
        <v>180</v>
      </c>
      <c r="D10" t="s">
        <v>181</v>
      </c>
      <c r="E10" t="s">
        <v>181</v>
      </c>
      <c r="F10">
        <v>6.55</v>
      </c>
    </row>
    <row r="11" spans="1:6">
      <c r="A11" s="133" t="s">
        <v>184</v>
      </c>
      <c r="F11">
        <v>6.55</v>
      </c>
    </row>
    <row r="12" spans="1:6">
      <c r="A12" s="133">
        <v>45871</v>
      </c>
      <c r="B12" t="s">
        <v>183</v>
      </c>
      <c r="C12" t="s">
        <v>180</v>
      </c>
      <c r="D12" t="s">
        <v>181</v>
      </c>
      <c r="E12" t="s">
        <v>181</v>
      </c>
      <c r="F12">
        <v>6.55</v>
      </c>
    </row>
    <row r="13" spans="1:6">
      <c r="A13" s="133" t="s">
        <v>185</v>
      </c>
      <c r="F13">
        <v>6.55</v>
      </c>
    </row>
    <row r="14" spans="1:6">
      <c r="A14" s="133">
        <v>45873</v>
      </c>
      <c r="B14" t="s">
        <v>183</v>
      </c>
      <c r="C14" t="s">
        <v>136</v>
      </c>
      <c r="F14">
        <v>346.96</v>
      </c>
    </row>
    <row r="15" spans="1:6">
      <c r="A15" s="133">
        <v>45873</v>
      </c>
      <c r="B15" t="s">
        <v>183</v>
      </c>
      <c r="C15" t="s">
        <v>180</v>
      </c>
      <c r="D15" t="s">
        <v>181</v>
      </c>
      <c r="E15" t="s">
        <v>181</v>
      </c>
      <c r="F15">
        <v>9.8399999999999963</v>
      </c>
    </row>
    <row r="16" spans="1:6">
      <c r="A16" s="133" t="s">
        <v>186</v>
      </c>
      <c r="F16">
        <v>356.79999999999995</v>
      </c>
    </row>
    <row r="17" spans="1:6">
      <c r="A17" s="133">
        <v>45875</v>
      </c>
      <c r="B17" t="s">
        <v>183</v>
      </c>
      <c r="C17" t="s">
        <v>136</v>
      </c>
      <c r="F17">
        <v>156.52999999999901</v>
      </c>
    </row>
    <row r="18" spans="1:6">
      <c r="A18" s="133">
        <v>45875</v>
      </c>
      <c r="B18" t="s">
        <v>183</v>
      </c>
      <c r="C18" t="s">
        <v>180</v>
      </c>
      <c r="D18" t="s">
        <v>181</v>
      </c>
      <c r="E18" t="s">
        <v>181</v>
      </c>
      <c r="F18">
        <v>9.2799999999999976</v>
      </c>
    </row>
    <row r="19" spans="1:6">
      <c r="A19" s="133" t="s">
        <v>187</v>
      </c>
      <c r="F19">
        <v>165.80999999999901</v>
      </c>
    </row>
    <row r="20" spans="1:6">
      <c r="A20" s="133">
        <v>45876</v>
      </c>
      <c r="B20" t="s">
        <v>183</v>
      </c>
      <c r="C20" t="s">
        <v>188</v>
      </c>
      <c r="D20" t="s">
        <v>189</v>
      </c>
      <c r="E20" t="s">
        <v>190</v>
      </c>
      <c r="F20">
        <v>310.52999999999997</v>
      </c>
    </row>
    <row r="21" spans="1:6">
      <c r="A21" s="133" t="s">
        <v>191</v>
      </c>
      <c r="F21">
        <v>310.52999999999997</v>
      </c>
    </row>
    <row r="22" spans="1:6">
      <c r="A22" s="133">
        <v>45885</v>
      </c>
      <c r="B22" t="s">
        <v>192</v>
      </c>
      <c r="C22" t="s">
        <v>180</v>
      </c>
      <c r="D22" t="s">
        <v>181</v>
      </c>
      <c r="E22" t="s">
        <v>181</v>
      </c>
      <c r="F22">
        <v>6.55</v>
      </c>
    </row>
    <row r="23" spans="1:6">
      <c r="A23" s="133" t="s">
        <v>193</v>
      </c>
      <c r="F23">
        <v>6.55</v>
      </c>
    </row>
    <row r="24" spans="1:6">
      <c r="A24" s="133">
        <v>45895</v>
      </c>
      <c r="B24" t="s">
        <v>194</v>
      </c>
      <c r="C24" t="s">
        <v>180</v>
      </c>
      <c r="D24" t="s">
        <v>181</v>
      </c>
      <c r="E24" t="s">
        <v>181</v>
      </c>
      <c r="F24">
        <v>6.55</v>
      </c>
    </row>
    <row r="25" spans="1:6">
      <c r="A25" s="133" t="s">
        <v>195</v>
      </c>
      <c r="F25">
        <v>6.55</v>
      </c>
    </row>
    <row r="26" spans="1:6">
      <c r="A26" s="133">
        <v>45897</v>
      </c>
      <c r="B26" t="s">
        <v>192</v>
      </c>
      <c r="C26" t="s">
        <v>188</v>
      </c>
      <c r="D26" t="s">
        <v>190</v>
      </c>
      <c r="E26" t="s">
        <v>196</v>
      </c>
      <c r="F26">
        <v>636.92999999999995</v>
      </c>
    </row>
    <row r="27" spans="1:6">
      <c r="A27" s="133">
        <v>45897</v>
      </c>
      <c r="B27" t="s">
        <v>192</v>
      </c>
      <c r="C27" t="s">
        <v>136</v>
      </c>
      <c r="F27">
        <v>173.91</v>
      </c>
    </row>
    <row r="28" spans="1:6">
      <c r="A28" s="133">
        <v>45897</v>
      </c>
      <c r="B28" t="s">
        <v>192</v>
      </c>
      <c r="C28" t="s">
        <v>180</v>
      </c>
      <c r="D28" t="s">
        <v>181</v>
      </c>
      <c r="E28" t="s">
        <v>181</v>
      </c>
      <c r="F28">
        <v>9.2799999999999976</v>
      </c>
    </row>
    <row r="29" spans="1:6">
      <c r="A29" s="133" t="s">
        <v>197</v>
      </c>
      <c r="F29">
        <v>820.11999999999989</v>
      </c>
    </row>
    <row r="30" spans="1:6">
      <c r="A30" s="133">
        <v>45899</v>
      </c>
      <c r="B30" t="s">
        <v>198</v>
      </c>
      <c r="C30" t="s">
        <v>180</v>
      </c>
      <c r="D30" t="s">
        <v>181</v>
      </c>
      <c r="E30" t="s">
        <v>181</v>
      </c>
      <c r="F30">
        <v>6.55</v>
      </c>
    </row>
    <row r="31" spans="1:6">
      <c r="A31" s="133" t="s">
        <v>199</v>
      </c>
      <c r="F31">
        <v>6.55</v>
      </c>
    </row>
    <row r="32" spans="1:6">
      <c r="A32" s="133">
        <v>45903</v>
      </c>
      <c r="B32" t="s">
        <v>198</v>
      </c>
      <c r="C32" t="s">
        <v>188</v>
      </c>
      <c r="D32" t="s">
        <v>190</v>
      </c>
      <c r="E32" t="s">
        <v>200</v>
      </c>
      <c r="F32">
        <v>642.76</v>
      </c>
    </row>
    <row r="33" spans="1:6">
      <c r="A33" s="133">
        <v>45903</v>
      </c>
      <c r="B33" t="s">
        <v>198</v>
      </c>
      <c r="C33" t="s">
        <v>136</v>
      </c>
      <c r="F33">
        <v>129.57</v>
      </c>
    </row>
    <row r="34" spans="1:6">
      <c r="A34" s="133" t="s">
        <v>201</v>
      </c>
      <c r="F34">
        <v>772.32999999999993</v>
      </c>
    </row>
    <row r="35" spans="1:6">
      <c r="A35" s="133">
        <v>45904</v>
      </c>
      <c r="B35" t="s">
        <v>194</v>
      </c>
      <c r="C35" t="s">
        <v>180</v>
      </c>
      <c r="D35" t="s">
        <v>181</v>
      </c>
      <c r="E35" t="s">
        <v>181</v>
      </c>
      <c r="F35">
        <v>11.2</v>
      </c>
    </row>
    <row r="36" spans="1:6">
      <c r="A36" s="133" t="s">
        <v>202</v>
      </c>
      <c r="F36">
        <v>11.2</v>
      </c>
    </row>
    <row r="37" spans="1:6">
      <c r="A37" s="133">
        <v>45909</v>
      </c>
      <c r="B37" t="s">
        <v>194</v>
      </c>
      <c r="C37" t="s">
        <v>188</v>
      </c>
      <c r="D37" t="s">
        <v>190</v>
      </c>
      <c r="E37" t="s">
        <v>203</v>
      </c>
      <c r="F37">
        <v>854.8</v>
      </c>
    </row>
    <row r="38" spans="1:6">
      <c r="A38" s="133" t="s">
        <v>204</v>
      </c>
      <c r="F38">
        <v>854.8</v>
      </c>
    </row>
    <row r="39" spans="1:6">
      <c r="A39" s="133">
        <v>45911</v>
      </c>
      <c r="B39" t="s">
        <v>194</v>
      </c>
      <c r="C39" t="s">
        <v>180</v>
      </c>
      <c r="D39" t="s">
        <v>181</v>
      </c>
      <c r="E39" t="s">
        <v>181</v>
      </c>
      <c r="F39">
        <v>11.2</v>
      </c>
    </row>
    <row r="40" spans="1:6">
      <c r="A40" s="133" t="s">
        <v>205</v>
      </c>
      <c r="F40">
        <v>11.2</v>
      </c>
    </row>
    <row r="41" spans="1:6">
      <c r="A41" s="133">
        <v>45912</v>
      </c>
      <c r="B41" t="s">
        <v>194</v>
      </c>
      <c r="C41" t="s">
        <v>188</v>
      </c>
      <c r="D41" t="s">
        <v>196</v>
      </c>
      <c r="E41" t="s">
        <v>190</v>
      </c>
      <c r="F41">
        <v>-675.31999999999903</v>
      </c>
    </row>
    <row r="42" spans="1:6">
      <c r="A42" s="133" t="s">
        <v>206</v>
      </c>
      <c r="F42">
        <v>-675.31999999999903</v>
      </c>
    </row>
    <row r="43" spans="1:6">
      <c r="A43" s="133">
        <v>45965</v>
      </c>
      <c r="B43" t="s">
        <v>207</v>
      </c>
      <c r="C43" t="s">
        <v>180</v>
      </c>
      <c r="D43" t="s">
        <v>181</v>
      </c>
      <c r="E43" t="s">
        <v>181</v>
      </c>
      <c r="F43">
        <v>6.55</v>
      </c>
    </row>
    <row r="44" spans="1:6">
      <c r="A44" s="133" t="s">
        <v>208</v>
      </c>
      <c r="F44">
        <v>6.55</v>
      </c>
    </row>
    <row r="45" spans="1:6">
      <c r="A45" s="133">
        <v>45969</v>
      </c>
      <c r="B45" t="s">
        <v>207</v>
      </c>
      <c r="C45" t="s">
        <v>180</v>
      </c>
      <c r="D45" t="s">
        <v>181</v>
      </c>
      <c r="E45" t="s">
        <v>181</v>
      </c>
      <c r="F45">
        <v>11.2</v>
      </c>
    </row>
    <row r="46" spans="1:6">
      <c r="A46" s="133" t="s">
        <v>209</v>
      </c>
      <c r="F46">
        <v>11.2</v>
      </c>
    </row>
    <row r="47" spans="1:6">
      <c r="A47" s="133">
        <v>45970</v>
      </c>
      <c r="B47" t="s">
        <v>207</v>
      </c>
      <c r="C47" t="s">
        <v>188</v>
      </c>
      <c r="D47" t="s">
        <v>190</v>
      </c>
      <c r="E47" t="s">
        <v>196</v>
      </c>
      <c r="F47">
        <v>788.86</v>
      </c>
    </row>
    <row r="48" spans="1:6">
      <c r="A48" s="133">
        <v>45970</v>
      </c>
      <c r="B48" t="s">
        <v>207</v>
      </c>
      <c r="C48" t="s">
        <v>136</v>
      </c>
      <c r="F48">
        <v>360.87</v>
      </c>
    </row>
    <row r="49" spans="1:6">
      <c r="A49" s="133">
        <v>45970</v>
      </c>
      <c r="B49" t="s">
        <v>207</v>
      </c>
      <c r="C49" t="s">
        <v>180</v>
      </c>
      <c r="D49" t="s">
        <v>181</v>
      </c>
      <c r="E49" t="s">
        <v>181</v>
      </c>
      <c r="F49">
        <v>17.439999999999998</v>
      </c>
    </row>
    <row r="50" spans="1:6">
      <c r="A50" s="133" t="s">
        <v>210</v>
      </c>
      <c r="F50">
        <v>1167.17</v>
      </c>
    </row>
    <row r="51" spans="1:6">
      <c r="A51" s="133">
        <v>45983</v>
      </c>
      <c r="B51" t="s">
        <v>211</v>
      </c>
      <c r="C51" t="s">
        <v>180</v>
      </c>
      <c r="D51" t="s">
        <v>181</v>
      </c>
      <c r="E51" t="s">
        <v>181</v>
      </c>
      <c r="F51">
        <v>6.55</v>
      </c>
    </row>
    <row r="52" spans="1:6">
      <c r="A52" s="133" t="s">
        <v>212</v>
      </c>
      <c r="F52">
        <v>6.55</v>
      </c>
    </row>
    <row r="53" spans="1:6">
      <c r="A53" s="133">
        <v>45986</v>
      </c>
      <c r="B53" t="s">
        <v>211</v>
      </c>
      <c r="C53" t="s">
        <v>188</v>
      </c>
      <c r="D53" t="s">
        <v>190</v>
      </c>
      <c r="E53" t="s">
        <v>196</v>
      </c>
      <c r="F53">
        <v>823.08</v>
      </c>
    </row>
    <row r="54" spans="1:6">
      <c r="A54" s="133">
        <v>45986</v>
      </c>
      <c r="B54" t="s">
        <v>211</v>
      </c>
      <c r="C54" t="s">
        <v>180</v>
      </c>
      <c r="D54" t="s">
        <v>181</v>
      </c>
      <c r="E54" t="s">
        <v>181</v>
      </c>
      <c r="F54">
        <v>11.2</v>
      </c>
    </row>
    <row r="55" spans="1:6">
      <c r="A55" s="133" t="s">
        <v>213</v>
      </c>
      <c r="F55">
        <v>834.28000000000009</v>
      </c>
    </row>
    <row r="56" spans="1:6">
      <c r="A56" s="133">
        <v>46009</v>
      </c>
      <c r="B56" t="s">
        <v>214</v>
      </c>
      <c r="C56" t="s">
        <v>180</v>
      </c>
      <c r="D56" t="s">
        <v>181</v>
      </c>
      <c r="E56" t="s">
        <v>181</v>
      </c>
      <c r="F56">
        <v>6.55</v>
      </c>
    </row>
    <row r="57" spans="1:6">
      <c r="A57" s="133" t="s">
        <v>215</v>
      </c>
      <c r="F57">
        <v>6.55</v>
      </c>
    </row>
    <row r="58" spans="1:6">
      <c r="A58" s="133">
        <v>46010</v>
      </c>
      <c r="B58" t="s">
        <v>214</v>
      </c>
      <c r="C58" t="s">
        <v>188</v>
      </c>
      <c r="D58" t="s">
        <v>190</v>
      </c>
      <c r="E58" t="s">
        <v>196</v>
      </c>
      <c r="F58">
        <v>0</v>
      </c>
    </row>
    <row r="59" spans="1:6">
      <c r="A59" s="133">
        <v>46010</v>
      </c>
      <c r="B59" t="s">
        <v>214</v>
      </c>
      <c r="C59" t="s">
        <v>180</v>
      </c>
      <c r="D59" t="s">
        <v>181</v>
      </c>
      <c r="E59" t="s">
        <v>181</v>
      </c>
      <c r="F59">
        <v>11.2</v>
      </c>
    </row>
    <row r="60" spans="1:6">
      <c r="A60" s="133" t="s">
        <v>216</v>
      </c>
      <c r="F60">
        <v>11.2</v>
      </c>
    </row>
    <row r="61" spans="1:6">
      <c r="A61" s="133">
        <v>46043</v>
      </c>
      <c r="B61" t="s">
        <v>217</v>
      </c>
      <c r="C61" t="s">
        <v>180</v>
      </c>
      <c r="D61" t="s">
        <v>181</v>
      </c>
      <c r="E61" t="s">
        <v>181</v>
      </c>
      <c r="F61">
        <v>6.55</v>
      </c>
    </row>
    <row r="62" spans="1:6">
      <c r="A62" s="133" t="s">
        <v>218</v>
      </c>
      <c r="F62">
        <v>6.55</v>
      </c>
    </row>
    <row r="63" spans="1:6">
      <c r="A63" s="133">
        <v>46046</v>
      </c>
      <c r="B63" t="s">
        <v>219</v>
      </c>
      <c r="C63" t="s">
        <v>180</v>
      </c>
      <c r="D63" t="s">
        <v>181</v>
      </c>
      <c r="E63" t="s">
        <v>181</v>
      </c>
      <c r="F63">
        <v>6.55</v>
      </c>
    </row>
    <row r="64" spans="1:6">
      <c r="A64" s="133">
        <v>46046</v>
      </c>
      <c r="B64" t="s">
        <v>220</v>
      </c>
      <c r="C64" t="s">
        <v>180</v>
      </c>
      <c r="D64" t="s">
        <v>181</v>
      </c>
      <c r="E64" t="s">
        <v>181</v>
      </c>
      <c r="F64">
        <v>6.55</v>
      </c>
    </row>
    <row r="65" spans="1:6">
      <c r="A65" s="133">
        <v>46046</v>
      </c>
      <c r="B65" t="s">
        <v>221</v>
      </c>
      <c r="C65" t="s">
        <v>180</v>
      </c>
      <c r="D65" t="s">
        <v>181</v>
      </c>
      <c r="E65" t="s">
        <v>181</v>
      </c>
      <c r="F65">
        <v>6.55</v>
      </c>
    </row>
    <row r="66" spans="1:6">
      <c r="A66" s="133" t="s">
        <v>222</v>
      </c>
      <c r="F66">
        <v>19.649999999999999</v>
      </c>
    </row>
    <row r="67" spans="1:6">
      <c r="A67" s="133">
        <v>46047</v>
      </c>
      <c r="B67" t="s">
        <v>220</v>
      </c>
      <c r="C67" t="s">
        <v>180</v>
      </c>
      <c r="D67" t="s">
        <v>181</v>
      </c>
      <c r="E67" t="s">
        <v>181</v>
      </c>
      <c r="F67">
        <v>11.2</v>
      </c>
    </row>
    <row r="68" spans="1:6">
      <c r="A68" s="133" t="s">
        <v>223</v>
      </c>
      <c r="F68">
        <v>11.2</v>
      </c>
    </row>
    <row r="69" spans="1:6">
      <c r="A69" s="133">
        <v>46049</v>
      </c>
      <c r="B69" t="s">
        <v>217</v>
      </c>
      <c r="C69" t="s">
        <v>180</v>
      </c>
      <c r="D69" t="s">
        <v>181</v>
      </c>
      <c r="E69" t="s">
        <v>181</v>
      </c>
      <c r="F69">
        <v>11.2</v>
      </c>
    </row>
    <row r="70" spans="1:6">
      <c r="A70" s="133" t="s">
        <v>224</v>
      </c>
      <c r="F70">
        <v>11.2</v>
      </c>
    </row>
    <row r="71" spans="1:6">
      <c r="A71" s="133">
        <v>46050</v>
      </c>
      <c r="B71" t="s">
        <v>217</v>
      </c>
      <c r="C71" t="s">
        <v>188</v>
      </c>
      <c r="D71" t="s">
        <v>190</v>
      </c>
      <c r="E71" t="s">
        <v>196</v>
      </c>
      <c r="F71">
        <v>725.42</v>
      </c>
    </row>
    <row r="72" spans="1:6">
      <c r="A72" s="133" t="s">
        <v>225</v>
      </c>
      <c r="F72">
        <v>725.42</v>
      </c>
    </row>
    <row r="73" spans="1:6">
      <c r="A73" s="133">
        <v>46052</v>
      </c>
      <c r="B73" t="s">
        <v>217</v>
      </c>
      <c r="C73" t="s">
        <v>180</v>
      </c>
      <c r="D73" t="s">
        <v>181</v>
      </c>
      <c r="E73" t="s">
        <v>181</v>
      </c>
      <c r="F73">
        <v>11.2</v>
      </c>
    </row>
    <row r="74" spans="1:6">
      <c r="A74" s="133" t="s">
        <v>226</v>
      </c>
      <c r="F74">
        <v>11.2</v>
      </c>
    </row>
    <row r="75" spans="1:6">
      <c r="A75" s="133">
        <v>46056</v>
      </c>
      <c r="B75" t="s">
        <v>221</v>
      </c>
      <c r="C75" t="s">
        <v>188</v>
      </c>
      <c r="D75" t="s">
        <v>190</v>
      </c>
      <c r="E75" t="s">
        <v>200</v>
      </c>
      <c r="F75">
        <v>974.17</v>
      </c>
    </row>
    <row r="76" spans="1:6">
      <c r="A76" s="133">
        <v>46056</v>
      </c>
      <c r="B76" t="s">
        <v>221</v>
      </c>
      <c r="C76" t="s">
        <v>136</v>
      </c>
      <c r="F76">
        <v>176.52</v>
      </c>
    </row>
    <row r="77" spans="1:6">
      <c r="A77" s="133">
        <v>46056</v>
      </c>
      <c r="B77" t="s">
        <v>221</v>
      </c>
      <c r="C77" t="s">
        <v>180</v>
      </c>
      <c r="D77" t="s">
        <v>181</v>
      </c>
      <c r="E77" t="s">
        <v>181</v>
      </c>
      <c r="F77">
        <v>8.7199999999999989</v>
      </c>
    </row>
    <row r="78" spans="1:6">
      <c r="A78" s="133" t="s">
        <v>227</v>
      </c>
      <c r="F78">
        <v>1159.4100000000001</v>
      </c>
    </row>
    <row r="79" spans="1:6">
      <c r="A79" s="133">
        <v>46063</v>
      </c>
      <c r="B79" t="s">
        <v>219</v>
      </c>
      <c r="C79" t="s">
        <v>180</v>
      </c>
      <c r="D79" t="s">
        <v>181</v>
      </c>
      <c r="E79" t="s">
        <v>181</v>
      </c>
      <c r="F79">
        <v>11.2</v>
      </c>
    </row>
    <row r="80" spans="1:6">
      <c r="A80" s="133" t="s">
        <v>228</v>
      </c>
      <c r="F80" s="150">
        <v>11.2</v>
      </c>
    </row>
    <row r="81" spans="1:6">
      <c r="A81" s="133">
        <v>46065</v>
      </c>
      <c r="B81" t="s">
        <v>219</v>
      </c>
      <c r="C81" t="s">
        <v>188</v>
      </c>
      <c r="D81" t="s">
        <v>190</v>
      </c>
      <c r="E81" t="s">
        <v>196</v>
      </c>
      <c r="F81" s="150">
        <v>1107.72</v>
      </c>
    </row>
    <row r="82" spans="1:6">
      <c r="A82" s="133" t="s">
        <v>229</v>
      </c>
      <c r="F82">
        <v>1107.72</v>
      </c>
    </row>
    <row r="83" spans="1:6">
      <c r="A83" s="133" t="s">
        <v>230</v>
      </c>
      <c r="F83">
        <v>8772.9</v>
      </c>
    </row>
    <row r="84" spans="1:6">
      <c r="F84">
        <f>-Travel!B46</f>
        <v>-8908.6499999999978</v>
      </c>
    </row>
    <row r="85" spans="1:6">
      <c r="F85">
        <f>SUM(F83:F84)</f>
        <v>-135.74999999999818</v>
      </c>
    </row>
    <row r="87" spans="1:6">
      <c r="A87" t="s">
        <v>231</v>
      </c>
    </row>
    <row r="122" spans="6:6">
      <c r="F122">
        <f>-Travel!B46</f>
        <v>-8908.6499999999978</v>
      </c>
    </row>
    <row r="123" spans="6:6">
      <c r="F123">
        <f>F122+GETPIVOTDATA("amountexclgst",$A$3)</f>
        <v>-135.74999999999818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F6" sqref="F6"/>
    </sheetView>
  </sheetViews>
  <sheetFormatPr defaultColWidth="0" defaultRowHeight="12.75" zeroHeight="1"/>
  <cols>
    <col min="1" max="1" width="35.7109375" customWidth="1"/>
    <col min="2" max="2" width="14.28515625" customWidth="1"/>
    <col min="3" max="3" width="71.28515625" customWidth="1"/>
    <col min="4" max="4" width="50" customWidth="1"/>
    <col min="5" max="5" width="21.28515625" customWidth="1"/>
    <col min="6" max="6" width="39.28515625" customWidth="1"/>
    <col min="7" max="10" width="9.140625" hidden="1" customWidth="1"/>
    <col min="11" max="13" width="0" hidden="1" customWidth="1"/>
  </cols>
  <sheetData>
    <row r="1" spans="1:6" ht="26.25" customHeight="1">
      <c r="A1" s="166" t="s">
        <v>113</v>
      </c>
      <c r="B1" s="166"/>
      <c r="C1" s="166"/>
      <c r="D1" s="166"/>
      <c r="E1" s="166"/>
    </row>
    <row r="2" spans="1:6" ht="21" customHeight="1">
      <c r="A2" s="3" t="s">
        <v>52</v>
      </c>
      <c r="B2" s="169" t="str">
        <f>'Summary and sign-off'!B2:F2</f>
        <v>Oranga Tamariki - Ministry for Children</v>
      </c>
      <c r="C2" s="169"/>
      <c r="D2" s="169"/>
      <c r="E2" s="169"/>
    </row>
    <row r="3" spans="1:6" ht="21" customHeight="1">
      <c r="A3" s="3" t="s">
        <v>114</v>
      </c>
      <c r="B3" s="169" t="str">
        <f>'Summary and sign-off'!B3:F3</f>
        <v>Andrew Bridgman</v>
      </c>
      <c r="C3" s="169"/>
      <c r="D3" s="169"/>
      <c r="E3" s="169"/>
    </row>
    <row r="4" spans="1:6" ht="21" customHeight="1">
      <c r="A4" s="3" t="s">
        <v>115</v>
      </c>
      <c r="B4" s="169">
        <f>'Summary and sign-off'!B4:F4</f>
        <v>45839</v>
      </c>
      <c r="C4" s="169"/>
      <c r="D4" s="169"/>
      <c r="E4" s="169"/>
    </row>
    <row r="5" spans="1:6" ht="21" customHeight="1">
      <c r="A5" s="3" t="s">
        <v>116</v>
      </c>
      <c r="B5" s="169">
        <f>'Summary and sign-off'!B5:F5</f>
        <v>46073</v>
      </c>
      <c r="C5" s="169"/>
      <c r="D5" s="169"/>
      <c r="E5" s="169"/>
    </row>
    <row r="6" spans="1:6" ht="21" customHeight="1">
      <c r="A6" s="3" t="s">
        <v>117</v>
      </c>
      <c r="B6" s="164" t="s">
        <v>84</v>
      </c>
      <c r="C6" s="164"/>
      <c r="D6" s="164"/>
      <c r="E6" s="164"/>
    </row>
    <row r="7" spans="1:6" ht="21" customHeight="1">
      <c r="A7" s="3" t="s">
        <v>58</v>
      </c>
      <c r="B7" s="164" t="s">
        <v>86</v>
      </c>
      <c r="C7" s="164"/>
      <c r="D7" s="164"/>
      <c r="E7" s="164"/>
    </row>
    <row r="8" spans="1:6" ht="35.25" customHeight="1">
      <c r="A8" s="176" t="s">
        <v>232</v>
      </c>
      <c r="B8" s="176"/>
      <c r="C8" s="177"/>
      <c r="D8" s="177"/>
      <c r="E8" s="177"/>
      <c r="F8" s="27"/>
    </row>
    <row r="9" spans="1:6" ht="35.25" customHeight="1">
      <c r="A9" s="174" t="s">
        <v>233</v>
      </c>
      <c r="B9" s="175"/>
      <c r="C9" s="175"/>
      <c r="D9" s="175"/>
      <c r="E9" s="175"/>
      <c r="F9" s="27"/>
    </row>
    <row r="10" spans="1:6" ht="27" customHeight="1">
      <c r="A10" s="24" t="s">
        <v>234</v>
      </c>
      <c r="B10" s="24" t="s">
        <v>65</v>
      </c>
      <c r="C10" s="24" t="s">
        <v>235</v>
      </c>
      <c r="D10" s="24" t="s">
        <v>236</v>
      </c>
      <c r="E10" s="24" t="s">
        <v>125</v>
      </c>
      <c r="F10" s="20"/>
    </row>
    <row r="11" spans="1:6" s="2" customFormat="1" hidden="1">
      <c r="A11" s="100"/>
      <c r="B11" s="97"/>
      <c r="C11" s="101"/>
      <c r="D11" s="101"/>
      <c r="E11" s="102"/>
    </row>
    <row r="12" spans="1:6" s="2" customFormat="1">
      <c r="A12" s="116"/>
      <c r="B12" s="117"/>
      <c r="C12" s="154" t="s">
        <v>126</v>
      </c>
      <c r="D12" s="120"/>
      <c r="E12" s="121"/>
    </row>
    <row r="13" spans="1:6" s="2" customFormat="1" ht="11.25" hidden="1" customHeight="1">
      <c r="A13" s="100"/>
      <c r="B13" s="97"/>
      <c r="C13" s="101"/>
      <c r="D13" s="101"/>
      <c r="E13" s="102"/>
    </row>
    <row r="14" spans="1:6" ht="34.5" customHeight="1">
      <c r="A14" s="54" t="s">
        <v>237</v>
      </c>
      <c r="B14" s="63">
        <f>SUM(B11:B13)</f>
        <v>0</v>
      </c>
      <c r="C14" s="71" t="str">
        <f>IF(SUBTOTAL(3,B11:B13)=SUBTOTAL(103,B11:B13),'Summary and sign-off'!$A$48,'Summary and sign-off'!$A$49)</f>
        <v>Check - there are no hidden rows with data</v>
      </c>
      <c r="D14" s="170" t="str">
        <f>IF('Summary and sign-off'!F58='Summary and sign-off'!F54,'Summary and sign-off'!A51,'Summary and sign-off'!A50)</f>
        <v>Check - each entry provides sufficient information</v>
      </c>
      <c r="E14" s="170"/>
      <c r="F14" s="2"/>
    </row>
    <row r="15" spans="1:6" ht="13.15">
      <c r="A15" s="18"/>
      <c r="B15" s="17"/>
      <c r="C15" s="17"/>
      <c r="D15" s="17"/>
      <c r="E15" s="17"/>
    </row>
    <row r="16" spans="1:6" ht="13.15">
      <c r="A16" s="18" t="s">
        <v>76</v>
      </c>
      <c r="B16" s="19"/>
      <c r="C16" s="17"/>
      <c r="D16" s="17"/>
      <c r="E16" s="17"/>
    </row>
    <row r="17" spans="1:6" ht="12.75" customHeight="1">
      <c r="A17" s="20" t="s">
        <v>238</v>
      </c>
      <c r="B17" s="20"/>
      <c r="C17" s="20"/>
      <c r="D17" s="20"/>
      <c r="E17" s="20"/>
    </row>
    <row r="18" spans="1:6">
      <c r="A18" s="20" t="s">
        <v>239</v>
      </c>
      <c r="B18" s="20"/>
      <c r="C18" s="28"/>
      <c r="D18" s="28"/>
      <c r="E18" s="28"/>
    </row>
    <row r="19" spans="1:6" ht="13.15">
      <c r="A19" s="20" t="s">
        <v>82</v>
      </c>
      <c r="B19" s="19"/>
      <c r="C19" s="17"/>
      <c r="D19" s="17"/>
      <c r="E19" s="17"/>
      <c r="F19" s="17"/>
    </row>
    <row r="20" spans="1:6">
      <c r="A20" s="20" t="s">
        <v>240</v>
      </c>
      <c r="B20" s="20"/>
      <c r="C20" s="28"/>
      <c r="D20" s="28"/>
      <c r="E20" s="28"/>
    </row>
    <row r="21" spans="1:6" ht="12.75" customHeight="1">
      <c r="A21" s="20" t="s">
        <v>241</v>
      </c>
      <c r="B21" s="20"/>
      <c r="C21" s="22"/>
      <c r="D21" s="22"/>
      <c r="E21" s="22"/>
    </row>
    <row r="22" spans="1:6">
      <c r="A22" s="17"/>
      <c r="B22" s="17"/>
      <c r="C22" s="17"/>
      <c r="D22" s="17"/>
      <c r="E22" s="17"/>
    </row>
    <row r="23" spans="1:6"/>
    <row r="24" spans="1:6"/>
    <row r="25" spans="1:6"/>
    <row r="26" spans="1:6"/>
    <row r="27" spans="1:6"/>
    <row r="28" spans="1:6"/>
    <row r="29" spans="1:6"/>
    <row r="30" spans="1:6"/>
    <row r="31" spans="1:6"/>
    <row r="32" spans="1:6"/>
    <row r="33"/>
  </sheetData>
  <sheetProtection sheet="1" formatCells="0" insertRows="0" deleteRows="0"/>
  <mergeCells count="10">
    <mergeCell ref="D14:E1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&amp;C&amp;"Calibri"&amp;14&amp;K000000IN-CONFIDENCE&amp;1#</oddHeader>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76"/>
  <sheetViews>
    <sheetView zoomScaleNormal="100" workbookViewId="0">
      <selection activeCell="D12" sqref="D12:D13"/>
    </sheetView>
  </sheetViews>
  <sheetFormatPr defaultColWidth="0" defaultRowHeight="12.75" zeroHeight="1"/>
  <cols>
    <col min="1" max="1" width="35.7109375" customWidth="1"/>
    <col min="2" max="2" width="14.28515625" customWidth="1"/>
    <col min="3" max="3" width="71.28515625" customWidth="1"/>
    <col min="4" max="4" width="50" customWidth="1"/>
    <col min="5" max="5" width="21.28515625" customWidth="1"/>
    <col min="6" max="6" width="36.85546875" customWidth="1"/>
    <col min="7" max="10" width="9.140625" hidden="1" customWidth="1"/>
    <col min="11" max="13" width="0" hidden="1" customWidth="1"/>
    <col min="14" max="16384" width="9.140625" hidden="1"/>
  </cols>
  <sheetData>
    <row r="1" spans="1:6" ht="26.25" customHeight="1">
      <c r="A1" s="166" t="s">
        <v>113</v>
      </c>
      <c r="B1" s="166"/>
      <c r="C1" s="166"/>
      <c r="D1" s="166"/>
      <c r="E1" s="166"/>
    </row>
    <row r="2" spans="1:6" ht="21" customHeight="1">
      <c r="A2" s="3" t="s">
        <v>52</v>
      </c>
      <c r="B2" s="169" t="str">
        <f>'Summary and sign-off'!B2:F2</f>
        <v>Oranga Tamariki - Ministry for Children</v>
      </c>
      <c r="C2" s="169"/>
      <c r="D2" s="169"/>
      <c r="E2" s="169"/>
    </row>
    <row r="3" spans="1:6" ht="21" customHeight="1">
      <c r="A3" s="3" t="s">
        <v>114</v>
      </c>
      <c r="B3" s="169" t="str">
        <f>'Summary and sign-off'!B3:F3</f>
        <v>Andrew Bridgman</v>
      </c>
      <c r="C3" s="169"/>
      <c r="D3" s="169"/>
      <c r="E3" s="169"/>
    </row>
    <row r="4" spans="1:6" ht="21" customHeight="1">
      <c r="A4" s="3" t="s">
        <v>115</v>
      </c>
      <c r="B4" s="169">
        <f>'Summary and sign-off'!B4:F4</f>
        <v>45839</v>
      </c>
      <c r="C4" s="169"/>
      <c r="D4" s="169"/>
      <c r="E4" s="169"/>
    </row>
    <row r="5" spans="1:6" ht="21" customHeight="1">
      <c r="A5" s="3" t="s">
        <v>116</v>
      </c>
      <c r="B5" s="169">
        <f>'Summary and sign-off'!B5:F5</f>
        <v>46073</v>
      </c>
      <c r="C5" s="169"/>
      <c r="D5" s="169"/>
      <c r="E5" s="169"/>
    </row>
    <row r="6" spans="1:6" ht="21" customHeight="1">
      <c r="A6" s="3" t="s">
        <v>117</v>
      </c>
      <c r="B6" s="164" t="s">
        <v>84</v>
      </c>
      <c r="C6" s="164"/>
      <c r="D6" s="164"/>
      <c r="E6" s="164"/>
      <c r="F6" s="23"/>
    </row>
    <row r="7" spans="1:6" ht="21" customHeight="1">
      <c r="A7" s="3" t="s">
        <v>58</v>
      </c>
      <c r="B7" s="164" t="s">
        <v>86</v>
      </c>
      <c r="C7" s="164"/>
      <c r="D7" s="164"/>
      <c r="E7" s="164"/>
      <c r="F7" s="23"/>
    </row>
    <row r="8" spans="1:6" ht="35.25" customHeight="1">
      <c r="A8" s="180" t="s">
        <v>242</v>
      </c>
      <c r="B8" s="180"/>
      <c r="C8" s="177"/>
      <c r="D8" s="177"/>
      <c r="E8" s="177"/>
    </row>
    <row r="9" spans="1:6" ht="35.25" customHeight="1">
      <c r="A9" s="178" t="s">
        <v>243</v>
      </c>
      <c r="B9" s="179"/>
      <c r="C9" s="179"/>
      <c r="D9" s="179"/>
      <c r="E9" s="179"/>
    </row>
    <row r="10" spans="1:6" ht="27" customHeight="1">
      <c r="A10" s="24" t="s">
        <v>121</v>
      </c>
      <c r="B10" s="24" t="s">
        <v>65</v>
      </c>
      <c r="C10" s="24" t="s">
        <v>244</v>
      </c>
      <c r="D10" s="24" t="s">
        <v>245</v>
      </c>
      <c r="E10" s="24" t="s">
        <v>125</v>
      </c>
      <c r="F10" s="20"/>
    </row>
    <row r="11" spans="1:6" s="2" customFormat="1" hidden="1">
      <c r="A11" s="100"/>
      <c r="B11" s="97"/>
      <c r="C11" s="101"/>
      <c r="D11" s="101"/>
      <c r="E11" s="102"/>
    </row>
    <row r="12" spans="1:6" s="2" customFormat="1">
      <c r="A12" s="125" t="s">
        <v>246</v>
      </c>
      <c r="B12" s="117">
        <f>391.31*8</f>
        <v>3130.48</v>
      </c>
      <c r="C12" s="154" t="s">
        <v>247</v>
      </c>
      <c r="D12" s="154" t="s">
        <v>248</v>
      </c>
      <c r="E12" s="155" t="s">
        <v>132</v>
      </c>
    </row>
    <row r="13" spans="1:6" s="2" customFormat="1">
      <c r="A13" s="125" t="s">
        <v>246</v>
      </c>
      <c r="B13" s="117">
        <f>'Mobile Charges'!$M$39</f>
        <v>465.18</v>
      </c>
      <c r="C13" s="154" t="s">
        <v>249</v>
      </c>
      <c r="D13" s="154" t="s">
        <v>250</v>
      </c>
      <c r="E13" s="155" t="s">
        <v>132</v>
      </c>
    </row>
    <row r="14" spans="1:6" s="2" customFormat="1">
      <c r="A14" s="125" t="s">
        <v>246</v>
      </c>
      <c r="B14" s="117">
        <f>'Mobile Charges'!$M$32</f>
        <v>542.72</v>
      </c>
      <c r="C14" s="154" t="s">
        <v>251</v>
      </c>
      <c r="D14" s="154" t="s">
        <v>252</v>
      </c>
      <c r="E14" s="155" t="s">
        <v>132</v>
      </c>
    </row>
    <row r="15" spans="1:6" s="123" customFormat="1">
      <c r="A15" s="125"/>
      <c r="B15" s="117"/>
      <c r="C15" s="120"/>
      <c r="D15" s="120"/>
      <c r="E15" s="121"/>
      <c r="F15" s="2"/>
    </row>
    <row r="16" spans="1:6" s="2" customFormat="1">
      <c r="A16" s="125"/>
      <c r="B16" s="117"/>
      <c r="C16" s="120"/>
      <c r="D16" s="120"/>
      <c r="E16" s="121"/>
    </row>
    <row r="17" spans="1:5" s="2" customFormat="1">
      <c r="A17" s="124"/>
      <c r="B17" s="117"/>
      <c r="C17" s="120"/>
      <c r="D17" s="120"/>
      <c r="E17" s="121"/>
    </row>
    <row r="18" spans="1:5" s="2" customFormat="1">
      <c r="A18" s="124"/>
      <c r="B18" s="117"/>
      <c r="C18" s="120"/>
      <c r="D18" s="120"/>
      <c r="E18" s="121"/>
    </row>
    <row r="19" spans="1:5" s="2" customFormat="1">
      <c r="A19" s="124"/>
      <c r="B19" s="117"/>
      <c r="C19" s="120"/>
      <c r="D19" s="120"/>
      <c r="E19" s="121"/>
    </row>
    <row r="20" spans="1:5" s="2" customFormat="1">
      <c r="A20" s="124"/>
      <c r="B20" s="117"/>
      <c r="C20" s="120"/>
      <c r="D20" s="120"/>
      <c r="E20" s="121"/>
    </row>
    <row r="21" spans="1:5" s="2" customFormat="1">
      <c r="A21" s="124"/>
      <c r="B21" s="117"/>
      <c r="C21" s="120"/>
      <c r="D21" s="120"/>
      <c r="E21" s="121"/>
    </row>
    <row r="22" spans="1:5" s="2" customFormat="1">
      <c r="A22" s="124"/>
      <c r="B22" s="117"/>
      <c r="C22" s="120"/>
      <c r="D22" s="120"/>
      <c r="E22" s="121"/>
    </row>
    <row r="23" spans="1:5" s="2" customFormat="1">
      <c r="A23" s="124"/>
      <c r="B23" s="117"/>
      <c r="C23" s="120"/>
      <c r="D23" s="120"/>
      <c r="E23" s="121"/>
    </row>
    <row r="24" spans="1:5" s="2" customFormat="1">
      <c r="A24" s="124"/>
      <c r="B24" s="117"/>
      <c r="C24" s="120"/>
      <c r="D24" s="120"/>
      <c r="E24" s="121"/>
    </row>
    <row r="25" spans="1:5" s="2" customFormat="1">
      <c r="A25" s="124"/>
      <c r="B25" s="117"/>
      <c r="C25" s="120"/>
      <c r="D25" s="120"/>
      <c r="E25" s="121"/>
    </row>
    <row r="26" spans="1:5" s="2" customFormat="1">
      <c r="A26" s="124"/>
      <c r="B26" s="117"/>
      <c r="C26" s="120"/>
      <c r="D26" s="120"/>
      <c r="E26" s="121"/>
    </row>
    <row r="27" spans="1:5" s="2" customFormat="1">
      <c r="A27" s="124"/>
      <c r="B27" s="117"/>
      <c r="C27" s="120"/>
      <c r="D27" s="120"/>
      <c r="E27" s="121"/>
    </row>
    <row r="28" spans="1:5" s="2" customFormat="1" hidden="1">
      <c r="A28" s="100"/>
      <c r="B28" s="97"/>
      <c r="C28" s="101"/>
      <c r="D28" s="101"/>
      <c r="E28" s="102"/>
    </row>
    <row r="29" spans="1:5" ht="34.5" customHeight="1">
      <c r="A29" s="54" t="s">
        <v>253</v>
      </c>
      <c r="B29" s="63">
        <f>SUM(B11:B28)</f>
        <v>4138.38</v>
      </c>
      <c r="C29" s="71" t="str">
        <f>IF(SUBTOTAL(3,B11:B28)=SUBTOTAL(103,B11:B28),'Summary and sign-off'!$A$48,'Summary and sign-off'!$A$49)</f>
        <v>Check - there are no hidden rows with data</v>
      </c>
      <c r="D29" s="170" t="str">
        <f>IF('Summary and sign-off'!F59='Summary and sign-off'!F54,'Summary and sign-off'!A51,'Summary and sign-off'!A50)</f>
        <v>Check - each entry provides sufficient information</v>
      </c>
      <c r="E29" s="170"/>
    </row>
    <row r="30" spans="1:5" ht="14.1" customHeight="1">
      <c r="B30" s="17"/>
      <c r="C30" s="17"/>
      <c r="D30" s="17"/>
      <c r="E30" s="17"/>
    </row>
    <row r="31" spans="1:5" ht="13.15">
      <c r="A31" s="18" t="s">
        <v>254</v>
      </c>
      <c r="B31" s="17"/>
      <c r="C31" s="17"/>
      <c r="D31" s="17"/>
      <c r="E31" s="17"/>
    </row>
    <row r="32" spans="1:5" ht="12.6" customHeight="1">
      <c r="A32" s="20" t="s">
        <v>164</v>
      </c>
      <c r="B32" s="17"/>
      <c r="C32" s="17"/>
      <c r="D32" s="17"/>
      <c r="E32" s="17"/>
    </row>
    <row r="33" spans="1:6" ht="13.15">
      <c r="A33" s="20" t="s">
        <v>82</v>
      </c>
      <c r="B33" s="19"/>
      <c r="C33" s="17"/>
      <c r="D33" s="17"/>
      <c r="E33" s="17"/>
      <c r="F33" s="17"/>
    </row>
    <row r="34" spans="1:6">
      <c r="A34" s="20" t="s">
        <v>240</v>
      </c>
      <c r="C34" s="17"/>
      <c r="D34" s="17"/>
      <c r="E34" s="17"/>
      <c r="F34" s="17"/>
    </row>
    <row r="35" spans="1:6" ht="12.75" customHeight="1">
      <c r="A35" s="20" t="s">
        <v>241</v>
      </c>
      <c r="B35" s="25"/>
      <c r="C35" s="22"/>
      <c r="D35" s="22"/>
      <c r="E35" s="22"/>
      <c r="F35" s="22"/>
    </row>
    <row r="36" spans="1:6">
      <c r="B36" s="26"/>
      <c r="C36" s="17"/>
      <c r="D36" s="17"/>
      <c r="E36" s="17"/>
    </row>
    <row r="37" spans="1:6" hidden="1">
      <c r="A37" s="17"/>
      <c r="B37" s="17"/>
      <c r="C37" s="17"/>
      <c r="D37" s="17"/>
    </row>
    <row r="38" spans="1:6" ht="12.75" hidden="1" customHeight="1"/>
    <row r="39" spans="1:6" hidden="1">
      <c r="A39" s="17"/>
      <c r="B39" s="17"/>
      <c r="C39" s="17"/>
      <c r="D39" s="17"/>
      <c r="E39" s="17"/>
    </row>
    <row r="40" spans="1:6" hidden="1">
      <c r="A40" s="17"/>
      <c r="B40" s="17"/>
      <c r="C40" s="17"/>
      <c r="D40" s="17"/>
      <c r="E40" s="17"/>
    </row>
    <row r="41" spans="1:6" hidden="1">
      <c r="A41" s="17"/>
      <c r="B41" s="17"/>
      <c r="C41" s="17"/>
      <c r="D41" s="17"/>
      <c r="E41" s="17"/>
    </row>
    <row r="42" spans="1:6" hidden="1">
      <c r="A42" s="17"/>
      <c r="B42" s="17"/>
      <c r="C42" s="17"/>
      <c r="D42" s="17"/>
      <c r="E42" s="17"/>
    </row>
    <row r="43" spans="1:6" hidden="1">
      <c r="A43" s="17"/>
      <c r="B43" s="17"/>
      <c r="C43" s="17"/>
      <c r="D43" s="17"/>
      <c r="E43" s="17"/>
    </row>
    <row r="44" spans="1:6"/>
    <row r="45" spans="1:6"/>
    <row r="46" spans="1:6"/>
    <row r="47" spans="1:6"/>
    <row r="48" spans="1:6"/>
    <row r="49"/>
    <row r="50"/>
    <row r="51"/>
    <row r="52"/>
    <row r="53"/>
    <row r="54"/>
    <row r="55"/>
    <row r="56"/>
    <row r="57"/>
    <row r="58"/>
    <row r="59"/>
    <row r="60"/>
    <row r="61"/>
    <row r="62"/>
    <row r="63"/>
    <row r="64"/>
    <row r="65"/>
    <row r="66"/>
    <row r="67"/>
    <row r="68"/>
    <row r="69"/>
    <row r="70"/>
    <row r="71"/>
    <row r="72"/>
    <row r="73"/>
    <row r="74"/>
    <row r="75"/>
    <row r="76"/>
  </sheetData>
  <sheetProtection sheet="1" formatCells="0" insertRows="0" deleteRows="0"/>
  <mergeCells count="10">
    <mergeCell ref="D29:E29"/>
    <mergeCell ref="B6:E6"/>
    <mergeCell ref="B5:E5"/>
    <mergeCell ref="B7:E7"/>
    <mergeCell ref="A1:E1"/>
    <mergeCell ref="B2:E2"/>
    <mergeCell ref="B3:E3"/>
    <mergeCell ref="B4:E4"/>
    <mergeCell ref="A9:E9"/>
    <mergeCell ref="A8:E8"/>
  </mergeCells>
  <phoneticPr fontId="37" type="noConversion"/>
  <dataValidations xWindow="161" yWindow="854"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28"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A27 A12:A1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&amp;C&amp;"Calibri"&amp;14&amp;K000000IN-CONFIDENCE&amp;1#</oddHeader>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xWindow="161" yWindow="854"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B11:B13 B14:B28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106"/>
  <sheetViews>
    <sheetView zoomScaleNormal="100" workbookViewId="0">
      <selection activeCell="E24" sqref="E24"/>
    </sheetView>
  </sheetViews>
  <sheetFormatPr defaultColWidth="0" defaultRowHeight="12.75" zeroHeight="1"/>
  <cols>
    <col min="1" max="1" width="35.7109375" customWidth="1"/>
    <col min="2" max="2" width="46.85546875" customWidth="1"/>
    <col min="3" max="3" width="22.140625" customWidth="1"/>
    <col min="4" max="4" width="25.28515625" customWidth="1"/>
    <col min="5" max="6" width="35.7109375" customWidth="1"/>
    <col min="7" max="7" width="38" customWidth="1"/>
    <col min="8" max="10" width="9.140625" hidden="1" customWidth="1"/>
    <col min="11" max="15" width="0" hidden="1" customWidth="1"/>
  </cols>
  <sheetData>
    <row r="1" spans="1:6" ht="26.25" customHeight="1">
      <c r="A1" s="166" t="s">
        <v>255</v>
      </c>
      <c r="B1" s="166"/>
      <c r="C1" s="166"/>
      <c r="D1" s="166"/>
      <c r="E1" s="166"/>
      <c r="F1" s="166"/>
    </row>
    <row r="2" spans="1:6" ht="21" customHeight="1">
      <c r="A2" s="3" t="s">
        <v>52</v>
      </c>
      <c r="B2" s="169" t="str">
        <f>'Summary and sign-off'!B2:F2</f>
        <v>Oranga Tamariki - Ministry for Children</v>
      </c>
      <c r="C2" s="169"/>
      <c r="D2" s="169"/>
      <c r="E2" s="169"/>
      <c r="F2" s="169"/>
    </row>
    <row r="3" spans="1:6" ht="21" customHeight="1">
      <c r="A3" s="3" t="s">
        <v>114</v>
      </c>
      <c r="B3" s="169" t="str">
        <f>'Summary and sign-off'!B3:F3</f>
        <v>Andrew Bridgman</v>
      </c>
      <c r="C3" s="169"/>
      <c r="D3" s="169"/>
      <c r="E3" s="169"/>
      <c r="F3" s="169"/>
    </row>
    <row r="4" spans="1:6" ht="21" customHeight="1">
      <c r="A4" s="3" t="s">
        <v>115</v>
      </c>
      <c r="B4" s="169">
        <f>'Summary and sign-off'!B4:F4</f>
        <v>45839</v>
      </c>
      <c r="C4" s="169"/>
      <c r="D4" s="169"/>
      <c r="E4" s="169"/>
      <c r="F4" s="169"/>
    </row>
    <row r="5" spans="1:6" ht="21" customHeight="1">
      <c r="A5" s="3" t="s">
        <v>116</v>
      </c>
      <c r="B5" s="169">
        <f>'Summary and sign-off'!B5:F5</f>
        <v>46073</v>
      </c>
      <c r="C5" s="169"/>
      <c r="D5" s="169"/>
      <c r="E5" s="169"/>
      <c r="F5" s="169"/>
    </row>
    <row r="6" spans="1:6" ht="21" customHeight="1">
      <c r="A6" s="3" t="s">
        <v>256</v>
      </c>
      <c r="B6" s="164" t="s">
        <v>83</v>
      </c>
      <c r="C6" s="164"/>
      <c r="D6" s="164"/>
      <c r="E6" s="164"/>
      <c r="F6" s="164"/>
    </row>
    <row r="7" spans="1:6" ht="21" customHeight="1">
      <c r="A7" s="3" t="s">
        <v>58</v>
      </c>
      <c r="B7" s="164" t="s">
        <v>86</v>
      </c>
      <c r="C7" s="164"/>
      <c r="D7" s="164"/>
      <c r="E7" s="164"/>
      <c r="F7" s="164"/>
    </row>
    <row r="8" spans="1:6" ht="36" customHeight="1">
      <c r="A8" s="180" t="s">
        <v>257</v>
      </c>
      <c r="B8" s="180"/>
      <c r="C8" s="180"/>
      <c r="D8" s="180"/>
      <c r="E8" s="180"/>
      <c r="F8" s="180"/>
    </row>
    <row r="9" spans="1:6" ht="36" customHeight="1">
      <c r="A9" s="178" t="s">
        <v>258</v>
      </c>
      <c r="B9" s="179"/>
      <c r="C9" s="179"/>
      <c r="D9" s="179"/>
      <c r="E9" s="179"/>
      <c r="F9" s="179"/>
    </row>
    <row r="10" spans="1:6" ht="39" customHeight="1">
      <c r="A10" s="24" t="s">
        <v>121</v>
      </c>
      <c r="B10" s="110" t="s">
        <v>259</v>
      </c>
      <c r="C10" s="110" t="s">
        <v>260</v>
      </c>
      <c r="D10" s="110" t="s">
        <v>261</v>
      </c>
      <c r="E10" s="110" t="s">
        <v>262</v>
      </c>
      <c r="F10" s="110" t="s">
        <v>263</v>
      </c>
    </row>
    <row r="11" spans="1:6" s="2" customFormat="1" hidden="1">
      <c r="A11" s="96"/>
      <c r="B11" s="101"/>
      <c r="C11" s="103"/>
      <c r="D11" s="101"/>
      <c r="E11" s="104"/>
      <c r="F11" s="102"/>
    </row>
    <row r="12" spans="1:6" s="2" customFormat="1">
      <c r="A12" s="116"/>
      <c r="B12" s="120" t="s">
        <v>126</v>
      </c>
      <c r="C12" s="161"/>
      <c r="D12" s="120"/>
      <c r="E12" s="162"/>
      <c r="F12" s="121"/>
    </row>
    <row r="13" spans="1:6" s="2" customFormat="1">
      <c r="A13" s="116"/>
      <c r="B13" s="120"/>
      <c r="C13" s="161"/>
      <c r="D13" s="120"/>
      <c r="E13" s="162"/>
      <c r="F13" s="121"/>
    </row>
    <row r="14" spans="1:6" s="2" customFormat="1">
      <c r="A14" s="116"/>
      <c r="B14" s="120"/>
      <c r="C14" s="161"/>
      <c r="D14" s="120"/>
      <c r="E14" s="162"/>
      <c r="F14" s="121"/>
    </row>
    <row r="15" spans="1:6" s="2" customFormat="1">
      <c r="A15" s="116"/>
      <c r="B15" s="120"/>
      <c r="C15" s="161"/>
      <c r="D15" s="120"/>
      <c r="E15" s="162"/>
      <c r="F15" s="121"/>
    </row>
    <row r="16" spans="1:6" s="2" customFormat="1">
      <c r="A16" s="116"/>
      <c r="B16" s="120"/>
      <c r="C16" s="161"/>
      <c r="D16" s="120"/>
      <c r="E16" s="162"/>
      <c r="F16" s="121"/>
    </row>
    <row r="17" spans="1:7" s="2" customFormat="1" hidden="1">
      <c r="A17" s="96"/>
      <c r="B17" s="101"/>
      <c r="C17" s="103"/>
      <c r="D17" s="101"/>
      <c r="E17" s="104"/>
      <c r="F17" s="102"/>
    </row>
    <row r="18" spans="1:7" ht="34.5" customHeight="1">
      <c r="A18" s="111" t="s">
        <v>264</v>
      </c>
      <c r="B18" s="112" t="s">
        <v>265</v>
      </c>
      <c r="C18" s="113">
        <f>C19+C20</f>
        <v>0</v>
      </c>
      <c r="D18" s="114" t="str">
        <f>IF(SUBTOTAL(3,C11:C17)=SUBTOTAL(103,C11:C17),'Summary and sign-off'!$A$48,'Summary and sign-off'!$A$49)</f>
        <v>Check - there are no hidden rows with data</v>
      </c>
      <c r="E18" s="170" t="str">
        <f>IF('Summary and sign-off'!F60='Summary and sign-off'!F54,'Summary and sign-off'!A52,'Summary and sign-off'!A50)</f>
        <v>Not all lines have an entry for "Description", "Was the gift accepted?" and "Estimated value in NZ$"</v>
      </c>
      <c r="F18" s="170"/>
      <c r="G18" s="2"/>
    </row>
    <row r="19" spans="1:7" ht="25.5" customHeight="1">
      <c r="A19" s="55"/>
      <c r="B19" s="56" t="s">
        <v>100</v>
      </c>
      <c r="C19" s="57">
        <f>COUNTIF(C11:C17,'Summary and sign-off'!A45)</f>
        <v>0</v>
      </c>
      <c r="D19" s="14"/>
      <c r="E19" s="15"/>
      <c r="F19" s="16"/>
    </row>
    <row r="20" spans="1:7" ht="25.5" customHeight="1">
      <c r="A20" s="55"/>
      <c r="B20" s="56" t="s">
        <v>101</v>
      </c>
      <c r="C20" s="57">
        <f>COUNTIF(C11:C17,'Summary and sign-off'!A46)</f>
        <v>0</v>
      </c>
      <c r="D20" s="14"/>
      <c r="E20" s="15"/>
      <c r="F20" s="16"/>
    </row>
    <row r="21" spans="1:7" ht="13.15">
      <c r="A21" s="17"/>
      <c r="B21" s="18"/>
      <c r="C21" s="17"/>
      <c r="D21" s="19"/>
      <c r="E21" s="19"/>
      <c r="F21" s="17"/>
    </row>
    <row r="22" spans="1:7" ht="13.15">
      <c r="A22" s="18" t="s">
        <v>254</v>
      </c>
      <c r="B22" s="18"/>
      <c r="C22" s="18"/>
      <c r="D22" s="18"/>
      <c r="E22" s="18"/>
      <c r="F22" s="18"/>
    </row>
    <row r="23" spans="1:7" ht="12.6" customHeight="1">
      <c r="A23" s="20" t="s">
        <v>164</v>
      </c>
      <c r="B23" s="17"/>
      <c r="C23" s="17"/>
      <c r="D23" s="17"/>
      <c r="E23" s="17"/>
    </row>
    <row r="24" spans="1:7" ht="13.15">
      <c r="A24" s="20" t="s">
        <v>82</v>
      </c>
      <c r="B24" s="19"/>
      <c r="C24" s="17"/>
      <c r="D24" s="17"/>
      <c r="E24" s="17"/>
      <c r="F24" s="17"/>
    </row>
    <row r="25" spans="1:7" ht="13.15">
      <c r="A25" s="20" t="s">
        <v>266</v>
      </c>
      <c r="B25" s="21"/>
      <c r="C25" s="21"/>
      <c r="D25" s="21"/>
      <c r="E25" s="21"/>
      <c r="F25" s="21"/>
    </row>
    <row r="26" spans="1:7" ht="12.75" customHeight="1">
      <c r="A26" s="20" t="s">
        <v>267</v>
      </c>
      <c r="B26" s="17"/>
      <c r="C26" s="17"/>
      <c r="D26" s="17"/>
      <c r="E26" s="17"/>
      <c r="F26" s="17"/>
    </row>
    <row r="27" spans="1:7" ht="13.35" customHeight="1">
      <c r="A27" s="20" t="s">
        <v>268</v>
      </c>
      <c r="B27" s="17"/>
      <c r="C27" s="17"/>
      <c r="D27" s="17"/>
      <c r="E27" s="17"/>
      <c r="F27" s="17"/>
    </row>
    <row r="28" spans="1:7">
      <c r="A28" s="20" t="s">
        <v>269</v>
      </c>
      <c r="C28" s="17"/>
      <c r="D28" s="17"/>
      <c r="E28" s="17"/>
      <c r="F28" s="17"/>
    </row>
    <row r="29" spans="1:7" ht="12.75" customHeight="1">
      <c r="A29" s="20" t="s">
        <v>241</v>
      </c>
      <c r="B29" s="20"/>
      <c r="C29" s="22"/>
      <c r="D29" s="22"/>
      <c r="E29" s="22"/>
      <c r="F29" s="22"/>
    </row>
    <row r="30" spans="1:7" ht="12.75" customHeight="1">
      <c r="A30" s="20"/>
      <c r="B30" s="20"/>
      <c r="C30" s="22"/>
      <c r="D30" s="22"/>
      <c r="E30" s="22"/>
      <c r="F30" s="22"/>
    </row>
    <row r="31" spans="1:7" ht="12.75" hidden="1" customHeight="1">
      <c r="A31" s="20"/>
      <c r="B31" s="20"/>
      <c r="C31" s="22"/>
      <c r="D31" s="22"/>
      <c r="E31" s="22"/>
      <c r="F31" s="22"/>
    </row>
    <row r="32" spans="1:7"/>
    <row r="33" spans="1:6"/>
    <row r="34" spans="1:6" ht="13.15" hidden="1">
      <c r="A34" s="18"/>
      <c r="B34" s="18"/>
      <c r="C34" s="18"/>
      <c r="D34" s="18"/>
      <c r="E34" s="18"/>
      <c r="F34" s="18"/>
    </row>
    <row r="35" spans="1:6" ht="13.15" hidden="1">
      <c r="A35" s="18"/>
      <c r="B35" s="18"/>
      <c r="C35" s="18"/>
      <c r="D35" s="18"/>
      <c r="E35" s="18"/>
      <c r="F35" s="18"/>
    </row>
    <row r="36" spans="1:6" ht="13.15" hidden="1">
      <c r="A36" s="18"/>
      <c r="B36" s="18"/>
      <c r="C36" s="18"/>
      <c r="D36" s="18"/>
      <c r="E36" s="18"/>
      <c r="F36" s="18"/>
    </row>
    <row r="37" spans="1:6" ht="13.15" hidden="1">
      <c r="A37" s="18"/>
      <c r="B37" s="18"/>
      <c r="C37" s="18"/>
      <c r="D37" s="18"/>
      <c r="E37" s="18"/>
      <c r="F37" s="18"/>
    </row>
    <row r="38" spans="1:6" ht="13.15" hidden="1">
      <c r="A38" s="18"/>
      <c r="B38" s="18"/>
      <c r="C38" s="18"/>
      <c r="D38" s="18"/>
      <c r="E38" s="18"/>
      <c r="F38" s="18"/>
    </row>
    <row r="39" spans="1:6"/>
    <row r="40" spans="1:6"/>
    <row r="41" spans="1:6"/>
    <row r="42" spans="1:6"/>
    <row r="43" spans="1:6"/>
    <row r="44" spans="1:6"/>
    <row r="45" spans="1:6"/>
    <row r="46" spans="1:6"/>
    <row r="47" spans="1:6"/>
    <row r="48" spans="1:6"/>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2"/>
    <row r="93"/>
    <row r="94"/>
    <row r="95"/>
    <row r="96"/>
    <row r="97"/>
    <row r="98"/>
    <row r="99"/>
    <row r="100"/>
    <row r="101"/>
    <row r="102"/>
    <row r="103"/>
    <row r="104"/>
    <row r="105"/>
    <row r="106"/>
  </sheetData>
  <sheetProtection sheet="1" formatCells="0" insertRows="0" deleteRows="0"/>
  <dataConsolidate/>
  <mergeCells count="10">
    <mergeCell ref="E18:F18"/>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6 A17"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&amp;C&amp;"Calibri"&amp;14&amp;K000000IN-CONFIDENCE&amp;1#</oddHeader>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C11:C17</xm:sqref>
        </x14:dataValidation>
        <x14:dataValidation type="list" errorStyle="information" operator="greaterThan" allowBlank="1" showInputMessage="1" prompt="Provide specific $ value if possible" xr:uid="{00000000-0002-0000-0500-000003000000}">
          <x14:formula1>
            <xm:f>'Summary and sign-off'!$A$39:$A$44</xm:f>
          </x14:formula1>
          <xm:sqref>E11:E17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3B904-F76B-46A3-A478-62AD2523DC4B}">
  <dimension ref="A1"/>
  <sheetViews>
    <sheetView workbookViewId="0"/>
  </sheetViews>
  <sheetFormatPr defaultRowHeight="12.7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34F89-63DC-4205-8932-1357A6361748}">
  <dimension ref="A1:N75"/>
  <sheetViews>
    <sheetView topLeftCell="A58" workbookViewId="0">
      <selection activeCell="F40" sqref="F40"/>
    </sheetView>
  </sheetViews>
  <sheetFormatPr defaultRowHeight="12.75"/>
  <cols>
    <col min="1" max="1" width="38.85546875" customWidth="1"/>
    <col min="4" max="4" width="14.140625" bestFit="1" customWidth="1"/>
    <col min="5" max="5" width="23" bestFit="1" customWidth="1"/>
    <col min="6" max="6" width="13.42578125" bestFit="1" customWidth="1"/>
    <col min="8" max="8" width="36.85546875" bestFit="1" customWidth="1"/>
    <col min="11" max="11" width="23.140625" customWidth="1"/>
    <col min="12" max="12" width="28.85546875" bestFit="1" customWidth="1"/>
    <col min="13" max="13" width="49.28515625" bestFit="1" customWidth="1"/>
  </cols>
  <sheetData>
    <row r="1" spans="1:14">
      <c r="H1">
        <f>SUBTOTAL(9,H3:H75)</f>
        <v>9027.9900000000016</v>
      </c>
      <c r="I1">
        <f>H1*1.15</f>
        <v>10382.1885</v>
      </c>
      <c r="J1">
        <v>-10676.7</v>
      </c>
    </row>
    <row r="2" spans="1:14" s="138" customFormat="1" ht="13.9">
      <c r="A2" s="138" t="s">
        <v>270</v>
      </c>
      <c r="B2" s="138" t="s">
        <v>271</v>
      </c>
      <c r="C2" s="138" t="s">
        <v>272</v>
      </c>
      <c r="D2" s="138" t="s">
        <v>273</v>
      </c>
      <c r="E2" s="138" t="s">
        <v>274</v>
      </c>
      <c r="F2" s="138" t="s">
        <v>275</v>
      </c>
      <c r="G2" s="138" t="s">
        <v>276</v>
      </c>
      <c r="H2" s="138" t="s">
        <v>277</v>
      </c>
      <c r="I2" s="138" t="s">
        <v>278</v>
      </c>
      <c r="J2" s="138" t="s">
        <v>279</v>
      </c>
      <c r="K2" s="138" t="s">
        <v>280</v>
      </c>
      <c r="L2" s="138" t="s">
        <v>281</v>
      </c>
      <c r="M2" s="138" t="s">
        <v>282</v>
      </c>
      <c r="N2" s="138" t="s">
        <v>283</v>
      </c>
    </row>
    <row r="3" spans="1:14">
      <c r="A3" s="136" t="s">
        <v>284</v>
      </c>
      <c r="B3" s="136" t="s">
        <v>285</v>
      </c>
      <c r="C3" s="136" t="s">
        <v>286</v>
      </c>
      <c r="D3" s="136" t="s">
        <v>287</v>
      </c>
      <c r="E3" s="136" t="s">
        <v>288</v>
      </c>
      <c r="F3" s="139">
        <v>45839</v>
      </c>
      <c r="G3" s="136" t="s">
        <v>289</v>
      </c>
      <c r="H3" s="140">
        <v>0.56000000000000005</v>
      </c>
      <c r="I3" s="136" t="s">
        <v>290</v>
      </c>
      <c r="K3" s="136" t="s">
        <v>291</v>
      </c>
      <c r="L3" s="136" t="s">
        <v>292</v>
      </c>
      <c r="M3" s="136" t="s">
        <v>293</v>
      </c>
      <c r="N3" s="136">
        <v>1</v>
      </c>
    </row>
    <row r="4" spans="1:14">
      <c r="A4" s="136" t="s">
        <v>284</v>
      </c>
      <c r="B4" s="136" t="s">
        <v>294</v>
      </c>
      <c r="C4" s="136" t="s">
        <v>286</v>
      </c>
      <c r="D4" s="136" t="s">
        <v>287</v>
      </c>
      <c r="E4" s="136" t="s">
        <v>288</v>
      </c>
      <c r="F4" s="139">
        <v>45839</v>
      </c>
      <c r="G4" s="136" t="s">
        <v>289</v>
      </c>
      <c r="H4" s="140">
        <v>44.3</v>
      </c>
      <c r="I4" s="136" t="s">
        <v>290</v>
      </c>
      <c r="K4" s="136" t="s">
        <v>291</v>
      </c>
      <c r="L4" s="136" t="s">
        <v>292</v>
      </c>
      <c r="M4" s="136" t="s">
        <v>295</v>
      </c>
      <c r="N4" s="136">
        <v>1</v>
      </c>
    </row>
    <row r="5" spans="1:14">
      <c r="A5" s="136" t="s">
        <v>284</v>
      </c>
      <c r="B5" s="136" t="s">
        <v>294</v>
      </c>
      <c r="C5" s="136" t="s">
        <v>286</v>
      </c>
      <c r="D5" s="136" t="s">
        <v>296</v>
      </c>
      <c r="E5" s="136" t="s">
        <v>288</v>
      </c>
      <c r="F5" s="139">
        <v>45839</v>
      </c>
      <c r="G5" s="136" t="s">
        <v>289</v>
      </c>
      <c r="H5" s="140">
        <v>53.03</v>
      </c>
      <c r="I5" s="136" t="s">
        <v>290</v>
      </c>
      <c r="K5" s="136" t="s">
        <v>291</v>
      </c>
      <c r="L5" s="136" t="s">
        <v>292</v>
      </c>
      <c r="M5" s="136" t="s">
        <v>297</v>
      </c>
      <c r="N5" s="136">
        <v>1</v>
      </c>
    </row>
    <row r="6" spans="1:14">
      <c r="A6" s="136" t="s">
        <v>284</v>
      </c>
      <c r="B6" s="136" t="s">
        <v>285</v>
      </c>
      <c r="C6" s="136" t="s">
        <v>286</v>
      </c>
      <c r="D6" s="136" t="s">
        <v>296</v>
      </c>
      <c r="E6" s="136" t="s">
        <v>288</v>
      </c>
      <c r="F6" s="139">
        <v>45839</v>
      </c>
      <c r="G6" s="136" t="s">
        <v>289</v>
      </c>
      <c r="H6" s="140">
        <v>8.16</v>
      </c>
      <c r="I6" s="136" t="s">
        <v>290</v>
      </c>
      <c r="K6" s="136" t="s">
        <v>291</v>
      </c>
      <c r="L6" s="136" t="s">
        <v>292</v>
      </c>
      <c r="M6" s="136" t="s">
        <v>298</v>
      </c>
      <c r="N6" s="136">
        <v>1</v>
      </c>
    </row>
    <row r="7" spans="1:14">
      <c r="A7" s="136" t="s">
        <v>284</v>
      </c>
      <c r="B7" s="136" t="s">
        <v>285</v>
      </c>
      <c r="C7" s="136" t="s">
        <v>286</v>
      </c>
      <c r="D7" s="136" t="s">
        <v>299</v>
      </c>
      <c r="E7" s="136" t="s">
        <v>288</v>
      </c>
      <c r="F7" s="139">
        <v>45839</v>
      </c>
      <c r="G7" s="136" t="s">
        <v>289</v>
      </c>
      <c r="H7" s="140">
        <v>0.56000000000000005</v>
      </c>
      <c r="I7" s="136" t="s">
        <v>290</v>
      </c>
      <c r="K7" s="136" t="s">
        <v>291</v>
      </c>
      <c r="L7" s="136" t="s">
        <v>292</v>
      </c>
      <c r="M7" s="136" t="s">
        <v>298</v>
      </c>
      <c r="N7" s="136">
        <v>1</v>
      </c>
    </row>
    <row r="8" spans="1:14">
      <c r="A8" s="136" t="s">
        <v>284</v>
      </c>
      <c r="B8" s="136" t="s">
        <v>285</v>
      </c>
      <c r="C8" s="136" t="s">
        <v>286</v>
      </c>
      <c r="D8" s="136" t="s">
        <v>299</v>
      </c>
      <c r="E8" s="136" t="s">
        <v>288</v>
      </c>
      <c r="F8" s="139">
        <v>45839</v>
      </c>
      <c r="G8" s="136" t="s">
        <v>289</v>
      </c>
      <c r="H8" s="140">
        <v>8.16</v>
      </c>
      <c r="I8" s="136" t="s">
        <v>290</v>
      </c>
      <c r="K8" s="136" t="s">
        <v>291</v>
      </c>
      <c r="L8" s="136" t="s">
        <v>292</v>
      </c>
      <c r="M8" s="136" t="s">
        <v>293</v>
      </c>
      <c r="N8" s="136">
        <v>1</v>
      </c>
    </row>
    <row r="9" spans="1:14">
      <c r="A9" s="136" t="s">
        <v>284</v>
      </c>
      <c r="B9" s="136" t="s">
        <v>285</v>
      </c>
      <c r="C9" s="136" t="s">
        <v>300</v>
      </c>
      <c r="D9" s="136" t="s">
        <v>301</v>
      </c>
      <c r="E9" s="136" t="s">
        <v>288</v>
      </c>
      <c r="F9" s="139">
        <v>45870</v>
      </c>
      <c r="G9" s="136" t="s">
        <v>289</v>
      </c>
      <c r="H9" s="140">
        <v>2.5</v>
      </c>
      <c r="I9" s="136" t="s">
        <v>290</v>
      </c>
      <c r="K9" s="136" t="s">
        <v>291</v>
      </c>
      <c r="L9" s="136" t="s">
        <v>292</v>
      </c>
      <c r="M9" s="136" t="s">
        <v>302</v>
      </c>
      <c r="N9" s="136">
        <v>1</v>
      </c>
    </row>
    <row r="10" spans="1:14">
      <c r="A10" s="136" t="s">
        <v>284</v>
      </c>
      <c r="B10" s="136" t="s">
        <v>285</v>
      </c>
      <c r="C10" s="136" t="s">
        <v>300</v>
      </c>
      <c r="D10" s="136" t="s">
        <v>301</v>
      </c>
      <c r="E10" s="136" t="s">
        <v>288</v>
      </c>
      <c r="F10" s="139">
        <v>45870</v>
      </c>
      <c r="G10" s="136" t="s">
        <v>289</v>
      </c>
      <c r="H10" s="140">
        <v>0.56000000000000005</v>
      </c>
      <c r="I10" s="136" t="s">
        <v>290</v>
      </c>
      <c r="K10" s="136" t="s">
        <v>291</v>
      </c>
      <c r="L10" s="136" t="s">
        <v>292</v>
      </c>
      <c r="M10" s="136" t="s">
        <v>303</v>
      </c>
      <c r="N10" s="136">
        <v>1</v>
      </c>
    </row>
    <row r="11" spans="1:14">
      <c r="A11" s="136" t="s">
        <v>284</v>
      </c>
      <c r="B11" s="136" t="s">
        <v>304</v>
      </c>
      <c r="C11" s="136" t="s">
        <v>300</v>
      </c>
      <c r="D11" s="136" t="s">
        <v>305</v>
      </c>
      <c r="E11" s="136" t="s">
        <v>288</v>
      </c>
      <c r="F11" s="139">
        <v>45870</v>
      </c>
      <c r="G11" s="136" t="s">
        <v>289</v>
      </c>
      <c r="H11" s="140">
        <v>815.56</v>
      </c>
      <c r="I11" s="136" t="s">
        <v>290</v>
      </c>
      <c r="K11" s="136" t="s">
        <v>291</v>
      </c>
      <c r="L11" s="136" t="s">
        <v>292</v>
      </c>
      <c r="M11" s="136" t="s">
        <v>306</v>
      </c>
      <c r="N11" s="136">
        <v>1</v>
      </c>
    </row>
    <row r="12" spans="1:14">
      <c r="A12" s="136" t="s">
        <v>284</v>
      </c>
      <c r="B12" s="136" t="s">
        <v>285</v>
      </c>
      <c r="C12" s="136" t="s">
        <v>300</v>
      </c>
      <c r="D12" s="136" t="s">
        <v>305</v>
      </c>
      <c r="E12" s="136" t="s">
        <v>288</v>
      </c>
      <c r="F12" s="139">
        <v>45870</v>
      </c>
      <c r="G12" s="136" t="s">
        <v>289</v>
      </c>
      <c r="H12" s="140">
        <v>8.16</v>
      </c>
      <c r="I12" s="136" t="s">
        <v>290</v>
      </c>
      <c r="K12" s="136" t="s">
        <v>291</v>
      </c>
      <c r="L12" s="136" t="s">
        <v>292</v>
      </c>
      <c r="M12" s="136" t="s">
        <v>303</v>
      </c>
      <c r="N12" s="136">
        <v>1</v>
      </c>
    </row>
    <row r="13" spans="1:14">
      <c r="A13" s="136" t="s">
        <v>284</v>
      </c>
      <c r="B13" s="136" t="s">
        <v>285</v>
      </c>
      <c r="C13" s="136" t="s">
        <v>300</v>
      </c>
      <c r="D13" s="136" t="s">
        <v>307</v>
      </c>
      <c r="E13" s="136" t="s">
        <v>288</v>
      </c>
      <c r="F13" s="139">
        <v>45870</v>
      </c>
      <c r="G13" s="136" t="s">
        <v>289</v>
      </c>
      <c r="H13" s="140">
        <v>6.55</v>
      </c>
      <c r="I13" s="136" t="s">
        <v>290</v>
      </c>
      <c r="K13" s="136" t="s">
        <v>291</v>
      </c>
      <c r="L13" s="136" t="s">
        <v>292</v>
      </c>
      <c r="M13" s="136" t="s">
        <v>308</v>
      </c>
      <c r="N13" s="136">
        <v>1</v>
      </c>
    </row>
    <row r="14" spans="1:14">
      <c r="A14" s="136" t="s">
        <v>284</v>
      </c>
      <c r="B14" s="136" t="s">
        <v>309</v>
      </c>
      <c r="C14" s="136" t="s">
        <v>300</v>
      </c>
      <c r="D14" s="136" t="s">
        <v>310</v>
      </c>
      <c r="E14" s="136" t="s">
        <v>288</v>
      </c>
      <c r="F14" s="139">
        <v>45870</v>
      </c>
      <c r="G14" s="136" t="s">
        <v>289</v>
      </c>
      <c r="H14" s="140">
        <v>156.52000000000001</v>
      </c>
      <c r="I14" s="136" t="s">
        <v>290</v>
      </c>
      <c r="K14" s="136" t="s">
        <v>291</v>
      </c>
      <c r="L14" s="136" t="s">
        <v>292</v>
      </c>
      <c r="M14" s="136" t="s">
        <v>311</v>
      </c>
      <c r="N14" s="136">
        <v>1</v>
      </c>
    </row>
    <row r="15" spans="1:14">
      <c r="A15" s="136" t="s">
        <v>284</v>
      </c>
      <c r="B15" s="136" t="s">
        <v>285</v>
      </c>
      <c r="C15" s="136" t="s">
        <v>300</v>
      </c>
      <c r="D15" s="136" t="s">
        <v>310</v>
      </c>
      <c r="E15" s="136" t="s">
        <v>288</v>
      </c>
      <c r="F15" s="139">
        <v>45870</v>
      </c>
      <c r="G15" s="136" t="s">
        <v>289</v>
      </c>
      <c r="H15" s="140">
        <v>0.56000000000000005</v>
      </c>
      <c r="I15" s="136" t="s">
        <v>290</v>
      </c>
      <c r="K15" s="136" t="s">
        <v>291</v>
      </c>
      <c r="L15" s="136" t="s">
        <v>292</v>
      </c>
      <c r="M15" s="136" t="s">
        <v>303</v>
      </c>
      <c r="N15" s="136">
        <v>1</v>
      </c>
    </row>
    <row r="16" spans="1:14">
      <c r="A16" s="136" t="s">
        <v>284</v>
      </c>
      <c r="B16" s="136" t="s">
        <v>309</v>
      </c>
      <c r="C16" s="136" t="s">
        <v>300</v>
      </c>
      <c r="D16" s="136" t="s">
        <v>312</v>
      </c>
      <c r="E16" s="136" t="s">
        <v>288</v>
      </c>
      <c r="F16" s="139">
        <v>45870</v>
      </c>
      <c r="G16" s="136" t="s">
        <v>289</v>
      </c>
      <c r="H16" s="140">
        <v>15.22</v>
      </c>
      <c r="I16" s="136" t="s">
        <v>290</v>
      </c>
      <c r="K16" s="136" t="s">
        <v>291</v>
      </c>
      <c r="L16" s="136" t="s">
        <v>292</v>
      </c>
      <c r="M16" s="136" t="s">
        <v>311</v>
      </c>
      <c r="N16" s="136">
        <v>1</v>
      </c>
    </row>
    <row r="17" spans="1:14">
      <c r="A17" s="136" t="s">
        <v>284</v>
      </c>
      <c r="B17" s="136" t="s">
        <v>285</v>
      </c>
      <c r="C17" s="136" t="s">
        <v>313</v>
      </c>
      <c r="D17" s="136" t="s">
        <v>314</v>
      </c>
      <c r="E17" s="136" t="s">
        <v>288</v>
      </c>
      <c r="F17" s="139">
        <v>45901</v>
      </c>
      <c r="G17" s="136" t="s">
        <v>289</v>
      </c>
      <c r="H17" s="140">
        <v>6.55</v>
      </c>
      <c r="I17" s="136" t="s">
        <v>290</v>
      </c>
      <c r="K17" s="136" t="s">
        <v>291</v>
      </c>
      <c r="L17" s="136" t="s">
        <v>292</v>
      </c>
      <c r="M17" s="136" t="s">
        <v>315</v>
      </c>
      <c r="N17" s="136">
        <v>1</v>
      </c>
    </row>
    <row r="18" spans="1:14">
      <c r="A18" s="136" t="s">
        <v>284</v>
      </c>
      <c r="B18" s="136" t="s">
        <v>285</v>
      </c>
      <c r="C18" s="136" t="s">
        <v>313</v>
      </c>
      <c r="D18" s="136" t="s">
        <v>314</v>
      </c>
      <c r="E18" s="136" t="s">
        <v>288</v>
      </c>
      <c r="F18" s="139">
        <v>45901</v>
      </c>
      <c r="G18" s="136" t="s">
        <v>289</v>
      </c>
      <c r="H18" s="140">
        <v>8.16</v>
      </c>
      <c r="I18" s="136" t="s">
        <v>290</v>
      </c>
      <c r="K18" s="136" t="s">
        <v>291</v>
      </c>
      <c r="L18" s="136" t="s">
        <v>292</v>
      </c>
      <c r="M18" s="136" t="s">
        <v>316</v>
      </c>
      <c r="N18" s="136">
        <v>1</v>
      </c>
    </row>
    <row r="19" spans="1:14">
      <c r="A19" s="136" t="s">
        <v>284</v>
      </c>
      <c r="B19" s="136" t="s">
        <v>304</v>
      </c>
      <c r="C19" s="136" t="s">
        <v>313</v>
      </c>
      <c r="D19" s="136" t="s">
        <v>314</v>
      </c>
      <c r="E19" s="136" t="s">
        <v>288</v>
      </c>
      <c r="F19" s="139">
        <v>45901</v>
      </c>
      <c r="G19" s="136" t="s">
        <v>289</v>
      </c>
      <c r="H19" s="140">
        <v>854.8</v>
      </c>
      <c r="I19" s="136" t="s">
        <v>290</v>
      </c>
      <c r="K19" s="136" t="s">
        <v>291</v>
      </c>
      <c r="L19" s="136" t="s">
        <v>292</v>
      </c>
      <c r="M19" s="136" t="s">
        <v>317</v>
      </c>
      <c r="N19" s="136">
        <v>1</v>
      </c>
    </row>
    <row r="20" spans="1:14">
      <c r="A20" s="136" t="s">
        <v>284</v>
      </c>
      <c r="B20" s="136" t="s">
        <v>304</v>
      </c>
      <c r="C20" s="136" t="s">
        <v>313</v>
      </c>
      <c r="D20" s="136" t="s">
        <v>314</v>
      </c>
      <c r="E20" s="136" t="s">
        <v>288</v>
      </c>
      <c r="F20" s="139">
        <v>45901</v>
      </c>
      <c r="G20" s="136" t="s">
        <v>289</v>
      </c>
      <c r="H20" s="140">
        <v>310.52999999999997</v>
      </c>
      <c r="I20" s="136" t="s">
        <v>290</v>
      </c>
      <c r="K20" s="136" t="s">
        <v>291</v>
      </c>
      <c r="L20" s="136" t="s">
        <v>292</v>
      </c>
      <c r="M20" s="136" t="s">
        <v>318</v>
      </c>
      <c r="N20" s="136">
        <v>1</v>
      </c>
    </row>
    <row r="21" spans="1:14">
      <c r="A21" s="136" t="s">
        <v>284</v>
      </c>
      <c r="B21" s="136" t="s">
        <v>304</v>
      </c>
      <c r="C21" s="136" t="s">
        <v>313</v>
      </c>
      <c r="D21" s="136" t="s">
        <v>314</v>
      </c>
      <c r="E21" s="136" t="s">
        <v>288</v>
      </c>
      <c r="F21" s="139">
        <v>45901</v>
      </c>
      <c r="G21" s="136" t="s">
        <v>289</v>
      </c>
      <c r="H21" s="140">
        <v>636.92999999999995</v>
      </c>
      <c r="I21" s="136" t="s">
        <v>290</v>
      </c>
      <c r="K21" s="136" t="s">
        <v>291</v>
      </c>
      <c r="L21" s="136" t="s">
        <v>292</v>
      </c>
      <c r="M21" s="136" t="s">
        <v>319</v>
      </c>
      <c r="N21" s="136">
        <v>1</v>
      </c>
    </row>
    <row r="22" spans="1:14">
      <c r="A22" s="136" t="s">
        <v>284</v>
      </c>
      <c r="B22" s="136" t="s">
        <v>309</v>
      </c>
      <c r="C22" s="136" t="s">
        <v>313</v>
      </c>
      <c r="D22" s="136" t="s">
        <v>320</v>
      </c>
      <c r="E22" s="136" t="s">
        <v>288</v>
      </c>
      <c r="F22" s="139">
        <v>45901</v>
      </c>
      <c r="G22" s="136" t="s">
        <v>289</v>
      </c>
      <c r="H22" s="140">
        <v>9.57</v>
      </c>
      <c r="I22" s="136" t="s">
        <v>290</v>
      </c>
      <c r="K22" s="136" t="s">
        <v>291</v>
      </c>
      <c r="L22" s="136" t="s">
        <v>292</v>
      </c>
      <c r="M22" s="136" t="s">
        <v>321</v>
      </c>
      <c r="N22" s="136">
        <v>1</v>
      </c>
    </row>
    <row r="23" spans="1:14">
      <c r="A23" s="136" t="s">
        <v>284</v>
      </c>
      <c r="B23" s="136" t="s">
        <v>285</v>
      </c>
      <c r="C23" s="136" t="s">
        <v>313</v>
      </c>
      <c r="D23" s="136" t="s">
        <v>320</v>
      </c>
      <c r="E23" s="136" t="s">
        <v>288</v>
      </c>
      <c r="F23" s="139">
        <v>45901</v>
      </c>
      <c r="G23" s="136" t="s">
        <v>289</v>
      </c>
      <c r="H23" s="140">
        <v>6.55</v>
      </c>
      <c r="I23" s="136" t="s">
        <v>290</v>
      </c>
      <c r="K23" s="136" t="s">
        <v>291</v>
      </c>
      <c r="L23" s="136" t="s">
        <v>292</v>
      </c>
      <c r="M23" s="136" t="s">
        <v>322</v>
      </c>
      <c r="N23" s="136">
        <v>1</v>
      </c>
    </row>
    <row r="24" spans="1:14">
      <c r="A24" s="136" t="s">
        <v>284</v>
      </c>
      <c r="B24" s="136" t="s">
        <v>285</v>
      </c>
      <c r="C24" s="136" t="s">
        <v>313</v>
      </c>
      <c r="D24" s="136" t="s">
        <v>323</v>
      </c>
      <c r="E24" s="136" t="s">
        <v>288</v>
      </c>
      <c r="F24" s="139">
        <v>45901</v>
      </c>
      <c r="G24" s="136" t="s">
        <v>289</v>
      </c>
      <c r="H24" s="140">
        <v>6.55</v>
      </c>
      <c r="I24" s="136" t="s">
        <v>290</v>
      </c>
      <c r="K24" s="136" t="s">
        <v>291</v>
      </c>
      <c r="L24" s="136" t="s">
        <v>292</v>
      </c>
      <c r="M24" s="136" t="s">
        <v>324</v>
      </c>
      <c r="N24" s="136">
        <v>1</v>
      </c>
    </row>
    <row r="25" spans="1:14">
      <c r="A25" s="136" t="s">
        <v>284</v>
      </c>
      <c r="B25" s="136" t="s">
        <v>285</v>
      </c>
      <c r="C25" s="136" t="s">
        <v>313</v>
      </c>
      <c r="D25" s="136" t="s">
        <v>323</v>
      </c>
      <c r="E25" s="136" t="s">
        <v>288</v>
      </c>
      <c r="F25" s="139">
        <v>45901</v>
      </c>
      <c r="G25" s="136" t="s">
        <v>289</v>
      </c>
      <c r="H25" s="140">
        <v>0.56000000000000005</v>
      </c>
      <c r="I25" s="136" t="s">
        <v>290</v>
      </c>
      <c r="K25" s="136" t="s">
        <v>291</v>
      </c>
      <c r="L25" s="136" t="s">
        <v>292</v>
      </c>
      <c r="M25" s="136" t="s">
        <v>316</v>
      </c>
      <c r="N25" s="136">
        <v>1</v>
      </c>
    </row>
    <row r="26" spans="1:14">
      <c r="A26" s="136" t="s">
        <v>284</v>
      </c>
      <c r="B26" s="136" t="s">
        <v>285</v>
      </c>
      <c r="C26" s="136" t="s">
        <v>313</v>
      </c>
      <c r="D26" s="136" t="s">
        <v>325</v>
      </c>
      <c r="E26" s="136" t="s">
        <v>288</v>
      </c>
      <c r="F26" s="139">
        <v>45901</v>
      </c>
      <c r="G26" s="136" t="s">
        <v>289</v>
      </c>
      <c r="H26" s="140">
        <v>6.55</v>
      </c>
      <c r="I26" s="136" t="s">
        <v>290</v>
      </c>
      <c r="K26" s="136" t="s">
        <v>291</v>
      </c>
      <c r="L26" s="136" t="s">
        <v>292</v>
      </c>
      <c r="M26" s="136" t="s">
        <v>326</v>
      </c>
      <c r="N26" s="136">
        <v>1</v>
      </c>
    </row>
    <row r="27" spans="1:14">
      <c r="A27" s="136" t="s">
        <v>284</v>
      </c>
      <c r="B27" s="136" t="s">
        <v>285</v>
      </c>
      <c r="C27" s="136" t="s">
        <v>313</v>
      </c>
      <c r="D27" s="136" t="s">
        <v>325</v>
      </c>
      <c r="E27" s="136" t="s">
        <v>288</v>
      </c>
      <c r="F27" s="139">
        <v>45901</v>
      </c>
      <c r="G27" s="136" t="s">
        <v>289</v>
      </c>
      <c r="H27" s="140">
        <v>0.56000000000000005</v>
      </c>
      <c r="I27" s="136" t="s">
        <v>290</v>
      </c>
      <c r="K27" s="136" t="s">
        <v>291</v>
      </c>
      <c r="L27" s="136" t="s">
        <v>292</v>
      </c>
      <c r="M27" s="136" t="s">
        <v>316</v>
      </c>
      <c r="N27" s="136">
        <v>1</v>
      </c>
    </row>
    <row r="28" spans="1:14">
      <c r="A28" s="136" t="s">
        <v>284</v>
      </c>
      <c r="B28" s="136" t="s">
        <v>309</v>
      </c>
      <c r="C28" s="136" t="s">
        <v>313</v>
      </c>
      <c r="D28" s="136" t="s">
        <v>325</v>
      </c>
      <c r="E28" s="136" t="s">
        <v>288</v>
      </c>
      <c r="F28" s="139">
        <v>45901</v>
      </c>
      <c r="G28" s="136" t="s">
        <v>289</v>
      </c>
      <c r="H28" s="140">
        <v>146.96</v>
      </c>
      <c r="I28" s="136" t="s">
        <v>290</v>
      </c>
      <c r="K28" s="136" t="s">
        <v>291</v>
      </c>
      <c r="L28" s="136" t="s">
        <v>292</v>
      </c>
      <c r="M28" s="136" t="s">
        <v>321</v>
      </c>
      <c r="N28" s="136">
        <v>1</v>
      </c>
    </row>
    <row r="29" spans="1:14">
      <c r="A29" s="136" t="s">
        <v>284</v>
      </c>
      <c r="B29" s="136" t="s">
        <v>285</v>
      </c>
      <c r="C29" s="136" t="s">
        <v>327</v>
      </c>
      <c r="D29" s="136" t="s">
        <v>328</v>
      </c>
      <c r="E29" s="136" t="s">
        <v>288</v>
      </c>
      <c r="F29" s="139">
        <v>45931</v>
      </c>
      <c r="G29" s="136" t="s">
        <v>289</v>
      </c>
      <c r="H29" s="140">
        <v>11.2</v>
      </c>
      <c r="I29" s="136" t="s">
        <v>290</v>
      </c>
      <c r="K29" s="136" t="s">
        <v>291</v>
      </c>
      <c r="L29" s="136" t="s">
        <v>292</v>
      </c>
      <c r="M29" s="136" t="s">
        <v>329</v>
      </c>
      <c r="N29" s="136">
        <v>1</v>
      </c>
    </row>
    <row r="30" spans="1:14">
      <c r="A30" s="136" t="s">
        <v>284</v>
      </c>
      <c r="B30" s="136" t="s">
        <v>285</v>
      </c>
      <c r="C30" s="136" t="s">
        <v>327</v>
      </c>
      <c r="D30" s="136" t="s">
        <v>330</v>
      </c>
      <c r="E30" s="136" t="s">
        <v>288</v>
      </c>
      <c r="F30" s="139">
        <v>45931</v>
      </c>
      <c r="G30" s="136" t="s">
        <v>289</v>
      </c>
      <c r="H30" s="140">
        <v>11.2</v>
      </c>
      <c r="I30" s="136" t="s">
        <v>290</v>
      </c>
      <c r="K30" s="136" t="s">
        <v>291</v>
      </c>
      <c r="L30" s="136" t="s">
        <v>292</v>
      </c>
      <c r="M30" s="136" t="s">
        <v>331</v>
      </c>
      <c r="N30" s="136">
        <v>1</v>
      </c>
    </row>
    <row r="31" spans="1:14">
      <c r="A31" s="136" t="s">
        <v>284</v>
      </c>
      <c r="B31" s="136" t="s">
        <v>285</v>
      </c>
      <c r="C31" s="136" t="s">
        <v>327</v>
      </c>
      <c r="D31" s="136" t="s">
        <v>332</v>
      </c>
      <c r="E31" s="136" t="s">
        <v>288</v>
      </c>
      <c r="F31" s="139">
        <v>45931</v>
      </c>
      <c r="G31" s="136" t="s">
        <v>289</v>
      </c>
      <c r="H31" s="140">
        <v>6.55</v>
      </c>
      <c r="I31" s="136" t="s">
        <v>290</v>
      </c>
      <c r="K31" s="136" t="s">
        <v>291</v>
      </c>
      <c r="L31" s="136" t="s">
        <v>292</v>
      </c>
      <c r="M31" s="136" t="s">
        <v>333</v>
      </c>
      <c r="N31" s="136">
        <v>1</v>
      </c>
    </row>
    <row r="32" spans="1:14">
      <c r="A32" s="136" t="s">
        <v>284</v>
      </c>
      <c r="B32" s="136" t="s">
        <v>304</v>
      </c>
      <c r="C32" s="136" t="s">
        <v>327</v>
      </c>
      <c r="D32" s="136" t="s">
        <v>332</v>
      </c>
      <c r="E32" s="136" t="s">
        <v>288</v>
      </c>
      <c r="F32" s="139">
        <v>45931</v>
      </c>
      <c r="G32" s="136" t="s">
        <v>289</v>
      </c>
      <c r="H32" s="140">
        <v>642.76</v>
      </c>
      <c r="I32" s="136" t="s">
        <v>290</v>
      </c>
      <c r="K32" s="136" t="s">
        <v>291</v>
      </c>
      <c r="L32" s="136" t="s">
        <v>292</v>
      </c>
      <c r="M32" s="136" t="s">
        <v>334</v>
      </c>
      <c r="N32" s="136">
        <v>1</v>
      </c>
    </row>
    <row r="33" spans="1:14">
      <c r="A33" s="136" t="s">
        <v>284</v>
      </c>
      <c r="B33" s="136" t="s">
        <v>309</v>
      </c>
      <c r="C33" s="136" t="s">
        <v>327</v>
      </c>
      <c r="D33" s="136" t="s">
        <v>332</v>
      </c>
      <c r="E33" s="136" t="s">
        <v>288</v>
      </c>
      <c r="F33" s="139">
        <v>45931</v>
      </c>
      <c r="G33" s="136" t="s">
        <v>289</v>
      </c>
      <c r="H33" s="140">
        <v>129.57</v>
      </c>
      <c r="I33" s="136" t="s">
        <v>290</v>
      </c>
      <c r="K33" s="136" t="s">
        <v>291</v>
      </c>
      <c r="L33" s="136" t="s">
        <v>292</v>
      </c>
      <c r="M33" s="136" t="s">
        <v>335</v>
      </c>
      <c r="N33" s="136">
        <v>1</v>
      </c>
    </row>
    <row r="34" spans="1:14">
      <c r="A34" s="136" t="s">
        <v>284</v>
      </c>
      <c r="B34" s="136" t="s">
        <v>304</v>
      </c>
      <c r="C34" s="136" t="s">
        <v>336</v>
      </c>
      <c r="D34" s="136" t="s">
        <v>337</v>
      </c>
      <c r="E34" s="136" t="s">
        <v>288</v>
      </c>
      <c r="F34" s="139">
        <v>45962</v>
      </c>
      <c r="G34" s="136" t="s">
        <v>338</v>
      </c>
      <c r="H34" s="140">
        <v>-675.32</v>
      </c>
      <c r="I34" s="136" t="s">
        <v>290</v>
      </c>
      <c r="K34" s="136" t="s">
        <v>291</v>
      </c>
      <c r="L34" s="136" t="s">
        <v>292</v>
      </c>
      <c r="M34" s="136" t="s">
        <v>339</v>
      </c>
      <c r="N34" s="136">
        <v>1</v>
      </c>
    </row>
    <row r="35" spans="1:14">
      <c r="A35" s="136" t="s">
        <v>284</v>
      </c>
      <c r="B35" s="136" t="s">
        <v>304</v>
      </c>
      <c r="C35" s="136" t="s">
        <v>340</v>
      </c>
      <c r="D35" s="136" t="s">
        <v>341</v>
      </c>
      <c r="E35" s="136" t="s">
        <v>288</v>
      </c>
      <c r="F35" s="139">
        <v>45992</v>
      </c>
      <c r="G35" s="136" t="s">
        <v>289</v>
      </c>
      <c r="H35" s="140">
        <v>823.08</v>
      </c>
      <c r="I35" s="136" t="s">
        <v>290</v>
      </c>
      <c r="K35" s="136" t="s">
        <v>291</v>
      </c>
      <c r="L35" s="136" t="s">
        <v>292</v>
      </c>
      <c r="M35" s="136" t="s">
        <v>342</v>
      </c>
      <c r="N35" s="136">
        <v>1</v>
      </c>
    </row>
    <row r="36" spans="1:14">
      <c r="A36" s="136" t="s">
        <v>284</v>
      </c>
      <c r="B36" s="136" t="s">
        <v>285</v>
      </c>
      <c r="C36" s="136" t="s">
        <v>340</v>
      </c>
      <c r="D36" s="136" t="s">
        <v>341</v>
      </c>
      <c r="E36" s="136" t="s">
        <v>288</v>
      </c>
      <c r="F36" s="139">
        <v>45992</v>
      </c>
      <c r="G36" s="136" t="s">
        <v>289</v>
      </c>
      <c r="H36" s="140">
        <v>11.2</v>
      </c>
      <c r="I36" s="136" t="s">
        <v>290</v>
      </c>
      <c r="K36" s="136" t="s">
        <v>291</v>
      </c>
      <c r="L36" s="136" t="s">
        <v>292</v>
      </c>
      <c r="M36" s="136" t="s">
        <v>343</v>
      </c>
      <c r="N36" s="136">
        <v>1</v>
      </c>
    </row>
    <row r="37" spans="1:14">
      <c r="A37" s="136" t="s">
        <v>284</v>
      </c>
      <c r="B37" s="136" t="s">
        <v>285</v>
      </c>
      <c r="C37" s="136" t="s">
        <v>340</v>
      </c>
      <c r="D37" s="136" t="s">
        <v>344</v>
      </c>
      <c r="E37" s="136" t="s">
        <v>288</v>
      </c>
      <c r="F37" s="139">
        <v>45992</v>
      </c>
      <c r="G37" s="136" t="s">
        <v>289</v>
      </c>
      <c r="H37" s="140">
        <v>8.16</v>
      </c>
      <c r="I37" s="136" t="s">
        <v>290</v>
      </c>
      <c r="K37" s="136" t="s">
        <v>291</v>
      </c>
      <c r="L37" s="136" t="s">
        <v>292</v>
      </c>
      <c r="M37" s="136" t="s">
        <v>345</v>
      </c>
      <c r="N37" s="136">
        <v>1</v>
      </c>
    </row>
    <row r="38" spans="1:14">
      <c r="A38" s="136" t="s">
        <v>284</v>
      </c>
      <c r="B38" s="136" t="s">
        <v>309</v>
      </c>
      <c r="C38" s="136" t="s">
        <v>340</v>
      </c>
      <c r="D38" s="136" t="s">
        <v>344</v>
      </c>
      <c r="E38" s="136" t="s">
        <v>288</v>
      </c>
      <c r="F38" s="139">
        <v>45992</v>
      </c>
      <c r="G38" s="136" t="s">
        <v>289</v>
      </c>
      <c r="H38" s="140">
        <v>320</v>
      </c>
      <c r="I38" s="136" t="s">
        <v>290</v>
      </c>
      <c r="K38" s="136" t="s">
        <v>291</v>
      </c>
      <c r="L38" s="136" t="s">
        <v>292</v>
      </c>
      <c r="M38" s="136" t="s">
        <v>346</v>
      </c>
      <c r="N38" s="136">
        <v>1</v>
      </c>
    </row>
    <row r="39" spans="1:14">
      <c r="A39" s="136" t="s">
        <v>284</v>
      </c>
      <c r="B39" s="136" t="s">
        <v>309</v>
      </c>
      <c r="C39" s="136" t="s">
        <v>340</v>
      </c>
      <c r="D39" s="136" t="s">
        <v>344</v>
      </c>
      <c r="E39" s="136" t="s">
        <v>288</v>
      </c>
      <c r="F39" s="139">
        <v>45992</v>
      </c>
      <c r="G39" s="136" t="s">
        <v>289</v>
      </c>
      <c r="H39" s="140">
        <v>5.22</v>
      </c>
      <c r="I39" s="136" t="s">
        <v>290</v>
      </c>
      <c r="K39" s="136" t="s">
        <v>291</v>
      </c>
      <c r="L39" s="136" t="s">
        <v>292</v>
      </c>
      <c r="M39" s="136" t="s">
        <v>346</v>
      </c>
      <c r="N39" s="136">
        <v>1</v>
      </c>
    </row>
    <row r="40" spans="1:14">
      <c r="A40" s="136" t="s">
        <v>284</v>
      </c>
      <c r="B40" s="136" t="s">
        <v>309</v>
      </c>
      <c r="C40" s="136" t="s">
        <v>340</v>
      </c>
      <c r="D40" s="136" t="s">
        <v>344</v>
      </c>
      <c r="E40" s="136" t="s">
        <v>288</v>
      </c>
      <c r="F40" s="139">
        <v>45992</v>
      </c>
      <c r="G40" s="136" t="s">
        <v>289</v>
      </c>
      <c r="H40" s="140">
        <v>21.74</v>
      </c>
      <c r="I40" s="136" t="s">
        <v>290</v>
      </c>
      <c r="K40" s="136" t="s">
        <v>291</v>
      </c>
      <c r="L40" s="136" t="s">
        <v>292</v>
      </c>
      <c r="M40" s="136" t="s">
        <v>347</v>
      </c>
      <c r="N40" s="136">
        <v>1</v>
      </c>
    </row>
    <row r="41" spans="1:14">
      <c r="A41" s="136" t="s">
        <v>284</v>
      </c>
      <c r="B41" s="136" t="s">
        <v>309</v>
      </c>
      <c r="C41" s="136" t="s">
        <v>340</v>
      </c>
      <c r="D41" s="136" t="s">
        <v>348</v>
      </c>
      <c r="E41" s="136" t="s">
        <v>288</v>
      </c>
      <c r="F41" s="139">
        <v>45992</v>
      </c>
      <c r="G41" s="136" t="s">
        <v>289</v>
      </c>
      <c r="H41" s="140">
        <v>21.74</v>
      </c>
      <c r="I41" s="136" t="s">
        <v>290</v>
      </c>
      <c r="K41" s="136" t="s">
        <v>291</v>
      </c>
      <c r="L41" s="136" t="s">
        <v>292</v>
      </c>
      <c r="M41" s="136" t="s">
        <v>346</v>
      </c>
      <c r="N41" s="136">
        <v>1</v>
      </c>
    </row>
    <row r="42" spans="1:14">
      <c r="A42" s="136" t="s">
        <v>284</v>
      </c>
      <c r="B42" s="136" t="s">
        <v>285</v>
      </c>
      <c r="C42" s="136" t="s">
        <v>340</v>
      </c>
      <c r="D42" s="136" t="s">
        <v>348</v>
      </c>
      <c r="E42" s="136" t="s">
        <v>288</v>
      </c>
      <c r="F42" s="139">
        <v>45992</v>
      </c>
      <c r="G42" s="136" t="s">
        <v>289</v>
      </c>
      <c r="H42" s="140">
        <v>6.55</v>
      </c>
      <c r="I42" s="136" t="s">
        <v>290</v>
      </c>
      <c r="K42" s="136" t="s">
        <v>291</v>
      </c>
      <c r="L42" s="136" t="s">
        <v>292</v>
      </c>
      <c r="M42" s="136" t="s">
        <v>349</v>
      </c>
      <c r="N42" s="136">
        <v>1</v>
      </c>
    </row>
    <row r="43" spans="1:14">
      <c r="A43" s="136" t="s">
        <v>284</v>
      </c>
      <c r="B43" s="136" t="s">
        <v>309</v>
      </c>
      <c r="C43" s="136" t="s">
        <v>340</v>
      </c>
      <c r="D43" s="136" t="s">
        <v>348</v>
      </c>
      <c r="E43" s="136" t="s">
        <v>288</v>
      </c>
      <c r="F43" s="139">
        <v>45992</v>
      </c>
      <c r="G43" s="136" t="s">
        <v>289</v>
      </c>
      <c r="H43" s="140">
        <v>152.16999999999999</v>
      </c>
      <c r="I43" s="136" t="s">
        <v>290</v>
      </c>
      <c r="K43" s="136" t="s">
        <v>291</v>
      </c>
      <c r="L43" s="136" t="s">
        <v>292</v>
      </c>
      <c r="M43" s="136" t="s">
        <v>350</v>
      </c>
      <c r="N43" s="136">
        <v>1</v>
      </c>
    </row>
    <row r="44" spans="1:14">
      <c r="A44" s="136" t="s">
        <v>284</v>
      </c>
      <c r="B44" s="136" t="s">
        <v>285</v>
      </c>
      <c r="C44" s="136" t="s">
        <v>340</v>
      </c>
      <c r="D44" s="136" t="s">
        <v>351</v>
      </c>
      <c r="E44" s="136" t="s">
        <v>288</v>
      </c>
      <c r="F44" s="139">
        <v>45992</v>
      </c>
      <c r="G44" s="136" t="s">
        <v>289</v>
      </c>
      <c r="H44" s="140">
        <v>8.16</v>
      </c>
      <c r="I44" s="136" t="s">
        <v>290</v>
      </c>
      <c r="K44" s="136" t="s">
        <v>291</v>
      </c>
      <c r="L44" s="136" t="s">
        <v>292</v>
      </c>
      <c r="M44" s="136" t="s">
        <v>352</v>
      </c>
      <c r="N44" s="136">
        <v>1</v>
      </c>
    </row>
    <row r="45" spans="1:14">
      <c r="A45" s="136" t="s">
        <v>284</v>
      </c>
      <c r="B45" s="136" t="s">
        <v>285</v>
      </c>
      <c r="C45" s="136" t="s">
        <v>340</v>
      </c>
      <c r="D45" s="136" t="s">
        <v>351</v>
      </c>
      <c r="E45" s="136" t="s">
        <v>288</v>
      </c>
      <c r="F45" s="139">
        <v>45992</v>
      </c>
      <c r="G45" s="136" t="s">
        <v>289</v>
      </c>
      <c r="H45" s="140">
        <v>11.2</v>
      </c>
      <c r="I45" s="136" t="s">
        <v>290</v>
      </c>
      <c r="K45" s="136" t="s">
        <v>291</v>
      </c>
      <c r="L45" s="136" t="s">
        <v>292</v>
      </c>
      <c r="M45" s="136" t="s">
        <v>353</v>
      </c>
      <c r="N45" s="136">
        <v>1</v>
      </c>
    </row>
    <row r="46" spans="1:14">
      <c r="A46" s="136" t="s">
        <v>284</v>
      </c>
      <c r="B46" s="136" t="s">
        <v>285</v>
      </c>
      <c r="C46" s="136" t="s">
        <v>340</v>
      </c>
      <c r="D46" s="136" t="s">
        <v>351</v>
      </c>
      <c r="E46" s="136" t="s">
        <v>288</v>
      </c>
      <c r="F46" s="139">
        <v>45992</v>
      </c>
      <c r="G46" s="136" t="s">
        <v>289</v>
      </c>
      <c r="H46" s="140">
        <v>6.55</v>
      </c>
      <c r="I46" s="136" t="s">
        <v>290</v>
      </c>
      <c r="K46" s="136" t="s">
        <v>291</v>
      </c>
      <c r="L46" s="136" t="s">
        <v>292</v>
      </c>
      <c r="M46" s="136" t="s">
        <v>354</v>
      </c>
      <c r="N46" s="136">
        <v>1</v>
      </c>
    </row>
    <row r="47" spans="1:14">
      <c r="A47" s="136" t="s">
        <v>284</v>
      </c>
      <c r="B47" s="136" t="s">
        <v>285</v>
      </c>
      <c r="C47" s="136" t="s">
        <v>340</v>
      </c>
      <c r="D47" s="136" t="s">
        <v>351</v>
      </c>
      <c r="E47" s="136" t="s">
        <v>288</v>
      </c>
      <c r="F47" s="139">
        <v>45992</v>
      </c>
      <c r="G47" s="136" t="s">
        <v>289</v>
      </c>
      <c r="H47" s="140">
        <v>8.16</v>
      </c>
      <c r="I47" s="136" t="s">
        <v>290</v>
      </c>
      <c r="K47" s="136" t="s">
        <v>291</v>
      </c>
      <c r="L47" s="136" t="s">
        <v>292</v>
      </c>
      <c r="M47" s="136" t="s">
        <v>355</v>
      </c>
      <c r="N47" s="136">
        <v>1</v>
      </c>
    </row>
    <row r="48" spans="1:14">
      <c r="A48" s="136" t="s">
        <v>284</v>
      </c>
      <c r="B48" s="136" t="s">
        <v>285</v>
      </c>
      <c r="C48" s="136" t="s">
        <v>340</v>
      </c>
      <c r="D48" s="136" t="s">
        <v>351</v>
      </c>
      <c r="E48" s="136" t="s">
        <v>288</v>
      </c>
      <c r="F48" s="139">
        <v>45992</v>
      </c>
      <c r="G48" s="136" t="s">
        <v>289</v>
      </c>
      <c r="H48" s="140">
        <v>0.56000000000000005</v>
      </c>
      <c r="I48" s="136" t="s">
        <v>290</v>
      </c>
      <c r="K48" s="136" t="s">
        <v>291</v>
      </c>
      <c r="L48" s="136" t="s">
        <v>292</v>
      </c>
      <c r="M48" s="136" t="s">
        <v>345</v>
      </c>
      <c r="N48" s="136">
        <v>1</v>
      </c>
    </row>
    <row r="49" spans="1:14">
      <c r="A49" s="136" t="s">
        <v>284</v>
      </c>
      <c r="B49" s="136" t="s">
        <v>285</v>
      </c>
      <c r="C49" s="136" t="s">
        <v>340</v>
      </c>
      <c r="D49" s="136" t="s">
        <v>351</v>
      </c>
      <c r="E49" s="136" t="s">
        <v>288</v>
      </c>
      <c r="F49" s="139">
        <v>45992</v>
      </c>
      <c r="G49" s="136" t="s">
        <v>289</v>
      </c>
      <c r="H49" s="140">
        <v>0.56000000000000005</v>
      </c>
      <c r="I49" s="136" t="s">
        <v>290</v>
      </c>
      <c r="K49" s="136" t="s">
        <v>291</v>
      </c>
      <c r="L49" s="136" t="s">
        <v>292</v>
      </c>
      <c r="M49" s="136" t="s">
        <v>352</v>
      </c>
      <c r="N49" s="136">
        <v>1</v>
      </c>
    </row>
    <row r="50" spans="1:14">
      <c r="A50" s="136" t="s">
        <v>284</v>
      </c>
      <c r="B50" s="136" t="s">
        <v>285</v>
      </c>
      <c r="C50" s="136" t="s">
        <v>340</v>
      </c>
      <c r="D50" s="136" t="s">
        <v>351</v>
      </c>
      <c r="E50" s="136" t="s">
        <v>288</v>
      </c>
      <c r="F50" s="139">
        <v>45992</v>
      </c>
      <c r="G50" s="136" t="s">
        <v>289</v>
      </c>
      <c r="H50" s="140">
        <v>0.56000000000000005</v>
      </c>
      <c r="I50" s="136" t="s">
        <v>290</v>
      </c>
      <c r="K50" s="136" t="s">
        <v>291</v>
      </c>
      <c r="L50" s="136" t="s">
        <v>292</v>
      </c>
      <c r="M50" s="136" t="s">
        <v>355</v>
      </c>
      <c r="N50" s="136">
        <v>1</v>
      </c>
    </row>
    <row r="51" spans="1:14">
      <c r="A51" s="136" t="s">
        <v>284</v>
      </c>
      <c r="B51" s="136" t="s">
        <v>304</v>
      </c>
      <c r="C51" s="136" t="s">
        <v>340</v>
      </c>
      <c r="D51" s="136" t="s">
        <v>356</v>
      </c>
      <c r="E51" s="136" t="s">
        <v>288</v>
      </c>
      <c r="F51" s="139">
        <v>45992</v>
      </c>
      <c r="G51" s="136" t="s">
        <v>289</v>
      </c>
      <c r="H51" s="140">
        <v>108.53</v>
      </c>
      <c r="I51" s="136" t="s">
        <v>290</v>
      </c>
      <c r="K51" s="136" t="s">
        <v>291</v>
      </c>
      <c r="L51" s="136" t="s">
        <v>292</v>
      </c>
      <c r="M51" s="136" t="s">
        <v>357</v>
      </c>
      <c r="N51" s="136">
        <v>1</v>
      </c>
    </row>
    <row r="52" spans="1:14">
      <c r="A52" s="136" t="s">
        <v>284</v>
      </c>
      <c r="B52" s="136" t="s">
        <v>309</v>
      </c>
      <c r="C52" s="136" t="s">
        <v>340</v>
      </c>
      <c r="D52" s="136" t="s">
        <v>356</v>
      </c>
      <c r="E52" s="136" t="s">
        <v>288</v>
      </c>
      <c r="F52" s="139">
        <v>45992</v>
      </c>
      <c r="G52" s="136" t="s">
        <v>289</v>
      </c>
      <c r="H52" s="140">
        <v>21.74</v>
      </c>
      <c r="I52" s="136" t="s">
        <v>290</v>
      </c>
      <c r="K52" s="136" t="s">
        <v>291</v>
      </c>
      <c r="L52" s="136" t="s">
        <v>292</v>
      </c>
      <c r="M52" s="136" t="s">
        <v>350</v>
      </c>
      <c r="N52" s="136">
        <v>1</v>
      </c>
    </row>
    <row r="53" spans="1:14">
      <c r="A53" s="136" t="s">
        <v>284</v>
      </c>
      <c r="B53" s="136" t="s">
        <v>304</v>
      </c>
      <c r="C53" s="136" t="s">
        <v>340</v>
      </c>
      <c r="D53" s="136" t="s">
        <v>356</v>
      </c>
      <c r="E53" s="136" t="s">
        <v>288</v>
      </c>
      <c r="F53" s="139">
        <v>45992</v>
      </c>
      <c r="G53" s="136" t="s">
        <v>289</v>
      </c>
      <c r="H53" s="140">
        <v>680.33</v>
      </c>
      <c r="I53" s="136" t="s">
        <v>290</v>
      </c>
      <c r="K53" s="136" t="s">
        <v>291</v>
      </c>
      <c r="L53" s="136" t="s">
        <v>292</v>
      </c>
      <c r="M53" s="136" t="s">
        <v>357</v>
      </c>
      <c r="N53" s="136">
        <v>1</v>
      </c>
    </row>
    <row r="54" spans="1:14">
      <c r="A54" s="136" t="s">
        <v>284</v>
      </c>
      <c r="B54" s="136" t="s">
        <v>285</v>
      </c>
      <c r="C54" s="136" t="s">
        <v>340</v>
      </c>
      <c r="D54" s="136" t="s">
        <v>356</v>
      </c>
      <c r="E54" s="136" t="s">
        <v>288</v>
      </c>
      <c r="F54" s="139">
        <v>45992</v>
      </c>
      <c r="G54" s="136" t="s">
        <v>289</v>
      </c>
      <c r="H54" s="140">
        <v>0.56000000000000005</v>
      </c>
      <c r="I54" s="136" t="s">
        <v>290</v>
      </c>
      <c r="K54" s="136" t="s">
        <v>291</v>
      </c>
      <c r="L54" s="136" t="s">
        <v>292</v>
      </c>
      <c r="M54" s="136" t="s">
        <v>352</v>
      </c>
      <c r="N54" s="136">
        <v>1</v>
      </c>
    </row>
    <row r="55" spans="1:14">
      <c r="A55" s="136" t="s">
        <v>284</v>
      </c>
      <c r="B55" s="136" t="s">
        <v>285</v>
      </c>
      <c r="C55" s="136" t="s">
        <v>340</v>
      </c>
      <c r="D55" s="136" t="s">
        <v>356</v>
      </c>
      <c r="E55" s="136" t="s">
        <v>288</v>
      </c>
      <c r="F55" s="139">
        <v>45992</v>
      </c>
      <c r="G55" s="136" t="s">
        <v>289</v>
      </c>
      <c r="H55" s="140">
        <v>0.56000000000000005</v>
      </c>
      <c r="I55" s="136" t="s">
        <v>290</v>
      </c>
      <c r="K55" s="136" t="s">
        <v>291</v>
      </c>
      <c r="L55" s="136" t="s">
        <v>292</v>
      </c>
      <c r="M55" s="136" t="s">
        <v>352</v>
      </c>
      <c r="N55" s="136">
        <v>1</v>
      </c>
    </row>
    <row r="56" spans="1:14">
      <c r="A56" s="136" t="s">
        <v>284</v>
      </c>
      <c r="B56" s="136" t="s">
        <v>285</v>
      </c>
      <c r="C56" s="136" t="s">
        <v>340</v>
      </c>
      <c r="D56" s="136" t="s">
        <v>356</v>
      </c>
      <c r="E56" s="136" t="s">
        <v>288</v>
      </c>
      <c r="F56" s="139">
        <v>45992</v>
      </c>
      <c r="G56" s="136" t="s">
        <v>289</v>
      </c>
      <c r="H56" s="140">
        <v>0.56000000000000005</v>
      </c>
      <c r="I56" s="136" t="s">
        <v>290</v>
      </c>
      <c r="K56" s="136" t="s">
        <v>291</v>
      </c>
      <c r="L56" s="136" t="s">
        <v>292</v>
      </c>
      <c r="M56" s="136" t="s">
        <v>355</v>
      </c>
      <c r="N56" s="136">
        <v>1</v>
      </c>
    </row>
    <row r="57" spans="1:14">
      <c r="A57" s="136" t="s">
        <v>284</v>
      </c>
      <c r="B57" s="136" t="s">
        <v>285</v>
      </c>
      <c r="C57" s="136" t="s">
        <v>358</v>
      </c>
      <c r="D57" s="136" t="s">
        <v>359</v>
      </c>
      <c r="E57" s="136" t="s">
        <v>288</v>
      </c>
      <c r="F57" s="139">
        <v>46023</v>
      </c>
      <c r="G57" s="136" t="s">
        <v>289</v>
      </c>
      <c r="H57" s="140">
        <v>6.55</v>
      </c>
      <c r="I57" s="136" t="s">
        <v>290</v>
      </c>
      <c r="K57" s="136" t="s">
        <v>291</v>
      </c>
      <c r="L57" s="136" t="s">
        <v>292</v>
      </c>
      <c r="M57" s="136" t="s">
        <v>360</v>
      </c>
      <c r="N57" s="136">
        <v>1</v>
      </c>
    </row>
    <row r="58" spans="1:14">
      <c r="A58" s="136" t="s">
        <v>284</v>
      </c>
      <c r="B58" s="136" t="s">
        <v>285</v>
      </c>
      <c r="C58" s="136" t="s">
        <v>358</v>
      </c>
      <c r="D58" s="136" t="s">
        <v>361</v>
      </c>
      <c r="E58" s="136" t="s">
        <v>288</v>
      </c>
      <c r="F58" s="139">
        <v>46023</v>
      </c>
      <c r="G58" s="136" t="s">
        <v>289</v>
      </c>
      <c r="H58" s="140">
        <v>8.16</v>
      </c>
      <c r="I58" s="136" t="s">
        <v>290</v>
      </c>
      <c r="K58" s="136" t="s">
        <v>291</v>
      </c>
      <c r="L58" s="136" t="s">
        <v>292</v>
      </c>
      <c r="M58" s="136" t="s">
        <v>345</v>
      </c>
      <c r="N58" s="136">
        <v>1</v>
      </c>
    </row>
    <row r="59" spans="1:14">
      <c r="A59" s="136" t="s">
        <v>284</v>
      </c>
      <c r="B59" s="136" t="s">
        <v>285</v>
      </c>
      <c r="C59" s="136" t="s">
        <v>358</v>
      </c>
      <c r="D59" s="136" t="s">
        <v>361</v>
      </c>
      <c r="E59" s="136" t="s">
        <v>288</v>
      </c>
      <c r="F59" s="139">
        <v>46023</v>
      </c>
      <c r="G59" s="136" t="s">
        <v>289</v>
      </c>
      <c r="H59" s="140">
        <v>0.56000000000000005</v>
      </c>
      <c r="I59" s="136" t="s">
        <v>290</v>
      </c>
      <c r="K59" s="136" t="s">
        <v>291</v>
      </c>
      <c r="L59" s="136" t="s">
        <v>292</v>
      </c>
      <c r="M59" s="136" t="s">
        <v>345</v>
      </c>
      <c r="N59" s="136">
        <v>1</v>
      </c>
    </row>
    <row r="60" spans="1:14">
      <c r="A60" s="136" t="s">
        <v>284</v>
      </c>
      <c r="B60" s="136" t="s">
        <v>304</v>
      </c>
      <c r="C60" s="136" t="s">
        <v>358</v>
      </c>
      <c r="D60" s="136" t="s">
        <v>361</v>
      </c>
      <c r="E60" s="136" t="s">
        <v>288</v>
      </c>
      <c r="F60" s="139">
        <v>46023</v>
      </c>
      <c r="G60" s="136" t="s">
        <v>289</v>
      </c>
      <c r="H60" s="140">
        <v>886.52</v>
      </c>
      <c r="I60" s="136" t="s">
        <v>290</v>
      </c>
      <c r="K60" s="136" t="s">
        <v>291</v>
      </c>
      <c r="L60" s="136" t="s">
        <v>292</v>
      </c>
      <c r="M60" s="136" t="s">
        <v>362</v>
      </c>
      <c r="N60" s="136">
        <v>1</v>
      </c>
    </row>
    <row r="61" spans="1:14">
      <c r="A61" s="136" t="s">
        <v>284</v>
      </c>
      <c r="B61" s="136" t="s">
        <v>285</v>
      </c>
      <c r="C61" s="136" t="s">
        <v>358</v>
      </c>
      <c r="D61" s="136" t="s">
        <v>363</v>
      </c>
      <c r="E61" s="136" t="s">
        <v>288</v>
      </c>
      <c r="F61" s="139">
        <v>46023</v>
      </c>
      <c r="G61" s="136" t="s">
        <v>289</v>
      </c>
      <c r="H61" s="140">
        <v>11.2</v>
      </c>
      <c r="I61" s="136" t="s">
        <v>290</v>
      </c>
      <c r="K61" s="136" t="s">
        <v>291</v>
      </c>
      <c r="L61" s="136" t="s">
        <v>292</v>
      </c>
      <c r="M61" s="136" t="s">
        <v>364</v>
      </c>
      <c r="N61" s="136">
        <v>1</v>
      </c>
    </row>
    <row r="62" spans="1:14">
      <c r="A62" s="136" t="s">
        <v>284</v>
      </c>
      <c r="B62" s="136" t="s">
        <v>309</v>
      </c>
      <c r="C62" s="136" t="s">
        <v>358</v>
      </c>
      <c r="D62" s="136" t="s">
        <v>365</v>
      </c>
      <c r="E62" s="136" t="s">
        <v>288</v>
      </c>
      <c r="F62" s="139">
        <v>46023</v>
      </c>
      <c r="G62" s="136" t="s">
        <v>289</v>
      </c>
      <c r="H62" s="140">
        <v>339.13</v>
      </c>
      <c r="I62" s="136" t="s">
        <v>290</v>
      </c>
      <c r="K62" s="136" t="s">
        <v>291</v>
      </c>
      <c r="L62" s="136" t="s">
        <v>292</v>
      </c>
      <c r="M62" s="136" t="s">
        <v>347</v>
      </c>
      <c r="N62" s="136">
        <v>1</v>
      </c>
    </row>
    <row r="63" spans="1:14">
      <c r="A63" s="136" t="s">
        <v>284</v>
      </c>
      <c r="B63" s="136" t="s">
        <v>285</v>
      </c>
      <c r="C63" s="136" t="s">
        <v>366</v>
      </c>
      <c r="D63" s="136" t="s">
        <v>367</v>
      </c>
      <c r="E63" s="136" t="s">
        <v>288</v>
      </c>
      <c r="F63" s="139">
        <v>46054</v>
      </c>
      <c r="G63" s="136" t="s">
        <v>289</v>
      </c>
      <c r="H63" s="140">
        <v>6.55</v>
      </c>
      <c r="I63" s="136" t="s">
        <v>290</v>
      </c>
      <c r="K63" s="136" t="s">
        <v>291</v>
      </c>
      <c r="L63" s="136" t="s">
        <v>292</v>
      </c>
      <c r="M63" s="136" t="s">
        <v>368</v>
      </c>
      <c r="N63" s="136">
        <v>1</v>
      </c>
    </row>
    <row r="64" spans="1:14">
      <c r="A64" s="136" t="s">
        <v>284</v>
      </c>
      <c r="B64" s="136" t="s">
        <v>285</v>
      </c>
      <c r="C64" s="136" t="s">
        <v>366</v>
      </c>
      <c r="D64" s="136" t="s">
        <v>367</v>
      </c>
      <c r="E64" s="136" t="s">
        <v>288</v>
      </c>
      <c r="F64" s="139">
        <v>46054</v>
      </c>
      <c r="G64" s="136" t="s">
        <v>289</v>
      </c>
      <c r="H64" s="140">
        <v>6.55</v>
      </c>
      <c r="I64" s="136" t="s">
        <v>290</v>
      </c>
      <c r="K64" s="136" t="s">
        <v>291</v>
      </c>
      <c r="L64" s="136" t="s">
        <v>292</v>
      </c>
      <c r="M64" s="136" t="s">
        <v>369</v>
      </c>
      <c r="N64" s="136">
        <v>1</v>
      </c>
    </row>
    <row r="65" spans="1:14">
      <c r="A65" s="136" t="s">
        <v>284</v>
      </c>
      <c r="B65" s="136" t="s">
        <v>285</v>
      </c>
      <c r="C65" s="136" t="s">
        <v>366</v>
      </c>
      <c r="D65" s="136" t="s">
        <v>367</v>
      </c>
      <c r="E65" s="136" t="s">
        <v>288</v>
      </c>
      <c r="F65" s="139">
        <v>46054</v>
      </c>
      <c r="G65" s="136" t="s">
        <v>289</v>
      </c>
      <c r="H65" s="140">
        <v>11.2</v>
      </c>
      <c r="I65" s="136" t="s">
        <v>290</v>
      </c>
      <c r="K65" s="136" t="s">
        <v>291</v>
      </c>
      <c r="L65" s="136" t="s">
        <v>292</v>
      </c>
      <c r="M65" s="136" t="s">
        <v>368</v>
      </c>
      <c r="N65" s="136">
        <v>1</v>
      </c>
    </row>
    <row r="66" spans="1:14">
      <c r="A66" s="136" t="s">
        <v>284</v>
      </c>
      <c r="B66" s="136" t="s">
        <v>285</v>
      </c>
      <c r="C66" s="136" t="s">
        <v>366</v>
      </c>
      <c r="D66" s="136" t="s">
        <v>367</v>
      </c>
      <c r="E66" s="136" t="s">
        <v>288</v>
      </c>
      <c r="F66" s="139">
        <v>46054</v>
      </c>
      <c r="G66" s="136" t="s">
        <v>289</v>
      </c>
      <c r="H66" s="140">
        <v>6.55</v>
      </c>
      <c r="I66" s="136" t="s">
        <v>290</v>
      </c>
      <c r="K66" s="136" t="s">
        <v>291</v>
      </c>
      <c r="L66" s="136" t="s">
        <v>292</v>
      </c>
      <c r="M66" s="136" t="s">
        <v>370</v>
      </c>
      <c r="N66" s="136">
        <v>1</v>
      </c>
    </row>
    <row r="67" spans="1:14">
      <c r="A67" s="136" t="s">
        <v>284</v>
      </c>
      <c r="B67" s="136" t="s">
        <v>304</v>
      </c>
      <c r="C67" s="136" t="s">
        <v>366</v>
      </c>
      <c r="D67" s="136" t="s">
        <v>367</v>
      </c>
      <c r="E67" s="136" t="s">
        <v>288</v>
      </c>
      <c r="F67" s="139">
        <v>46054</v>
      </c>
      <c r="G67" s="136" t="s">
        <v>289</v>
      </c>
      <c r="H67" s="140">
        <v>30.06</v>
      </c>
      <c r="I67" s="136" t="s">
        <v>290</v>
      </c>
      <c r="K67" s="136" t="s">
        <v>291</v>
      </c>
      <c r="L67" s="136" t="s">
        <v>292</v>
      </c>
      <c r="M67" s="136" t="s">
        <v>371</v>
      </c>
      <c r="N67" s="136">
        <v>1</v>
      </c>
    </row>
    <row r="68" spans="1:14">
      <c r="A68" s="136" t="s">
        <v>284</v>
      </c>
      <c r="B68" s="136" t="s">
        <v>304</v>
      </c>
      <c r="C68" s="136" t="s">
        <v>366</v>
      </c>
      <c r="D68" s="136" t="s">
        <v>372</v>
      </c>
      <c r="E68" s="136" t="s">
        <v>288</v>
      </c>
      <c r="F68" s="139">
        <v>46054</v>
      </c>
      <c r="G68" s="136" t="s">
        <v>289</v>
      </c>
      <c r="H68" s="140">
        <v>695.36</v>
      </c>
      <c r="I68" s="136" t="s">
        <v>290</v>
      </c>
      <c r="K68" s="136" t="s">
        <v>291</v>
      </c>
      <c r="L68" s="136" t="s">
        <v>292</v>
      </c>
      <c r="M68" s="136" t="s">
        <v>371</v>
      </c>
      <c r="N68" s="136">
        <v>1</v>
      </c>
    </row>
    <row r="69" spans="1:14">
      <c r="A69" s="136" t="s">
        <v>284</v>
      </c>
      <c r="B69" s="136" t="s">
        <v>304</v>
      </c>
      <c r="C69" s="136" t="s">
        <v>366</v>
      </c>
      <c r="D69" s="136" t="s">
        <v>372</v>
      </c>
      <c r="E69" s="136" t="s">
        <v>288</v>
      </c>
      <c r="F69" s="139">
        <v>46054</v>
      </c>
      <c r="G69" s="136" t="s">
        <v>289</v>
      </c>
      <c r="H69" s="140">
        <v>974.17</v>
      </c>
      <c r="I69" s="136" t="s">
        <v>290</v>
      </c>
      <c r="K69" s="136" t="s">
        <v>291</v>
      </c>
      <c r="L69" s="136" t="s">
        <v>292</v>
      </c>
      <c r="M69" s="136" t="s">
        <v>373</v>
      </c>
      <c r="N69" s="136">
        <v>1</v>
      </c>
    </row>
    <row r="70" spans="1:14">
      <c r="A70" s="136" t="s">
        <v>284</v>
      </c>
      <c r="B70" s="136" t="s">
        <v>285</v>
      </c>
      <c r="C70" s="136" t="s">
        <v>366</v>
      </c>
      <c r="D70" s="136" t="s">
        <v>372</v>
      </c>
      <c r="E70" s="136" t="s">
        <v>288</v>
      </c>
      <c r="F70" s="139">
        <v>46054</v>
      </c>
      <c r="G70" s="136" t="s">
        <v>289</v>
      </c>
      <c r="H70" s="140">
        <v>11.2</v>
      </c>
      <c r="I70" s="136" t="s">
        <v>290</v>
      </c>
      <c r="K70" s="136" t="s">
        <v>291</v>
      </c>
      <c r="L70" s="136" t="s">
        <v>292</v>
      </c>
      <c r="M70" s="136" t="s">
        <v>374</v>
      </c>
      <c r="N70" s="136">
        <v>1</v>
      </c>
    </row>
    <row r="71" spans="1:14">
      <c r="A71" s="136" t="s">
        <v>284</v>
      </c>
      <c r="B71" s="136" t="s">
        <v>285</v>
      </c>
      <c r="C71" s="136" t="s">
        <v>366</v>
      </c>
      <c r="D71" s="136" t="s">
        <v>372</v>
      </c>
      <c r="E71" s="136" t="s">
        <v>288</v>
      </c>
      <c r="F71" s="139">
        <v>46054</v>
      </c>
      <c r="G71" s="136" t="s">
        <v>289</v>
      </c>
      <c r="H71" s="140">
        <v>6.55</v>
      </c>
      <c r="I71" s="136" t="s">
        <v>290</v>
      </c>
      <c r="K71" s="136" t="s">
        <v>291</v>
      </c>
      <c r="L71" s="136" t="s">
        <v>292</v>
      </c>
      <c r="M71" s="136" t="s">
        <v>369</v>
      </c>
      <c r="N71" s="136">
        <v>1</v>
      </c>
    </row>
    <row r="72" spans="1:14">
      <c r="A72" s="136" t="s">
        <v>284</v>
      </c>
      <c r="B72" s="136" t="s">
        <v>304</v>
      </c>
      <c r="C72" s="136" t="s">
        <v>366</v>
      </c>
      <c r="D72" s="136" t="s">
        <v>372</v>
      </c>
      <c r="E72" s="136" t="s">
        <v>288</v>
      </c>
      <c r="F72" s="139">
        <v>46054</v>
      </c>
      <c r="G72" s="136" t="s">
        <v>289</v>
      </c>
      <c r="H72" s="140">
        <v>955.79</v>
      </c>
      <c r="I72" s="136" t="s">
        <v>290</v>
      </c>
      <c r="K72" s="136" t="s">
        <v>291</v>
      </c>
      <c r="L72" s="136" t="s">
        <v>292</v>
      </c>
      <c r="M72" s="136" t="s">
        <v>375</v>
      </c>
      <c r="N72" s="136">
        <v>1</v>
      </c>
    </row>
    <row r="73" spans="1:14">
      <c r="A73" s="136" t="s">
        <v>284</v>
      </c>
      <c r="B73" s="136" t="s">
        <v>285</v>
      </c>
      <c r="C73" s="136" t="s">
        <v>366</v>
      </c>
      <c r="D73" s="136" t="s">
        <v>372</v>
      </c>
      <c r="E73" s="136" t="s">
        <v>288</v>
      </c>
      <c r="F73" s="139">
        <v>46054</v>
      </c>
      <c r="G73" s="136" t="s">
        <v>289</v>
      </c>
      <c r="H73" s="140">
        <v>6.55</v>
      </c>
      <c r="I73" s="136" t="s">
        <v>290</v>
      </c>
      <c r="K73" s="136" t="s">
        <v>291</v>
      </c>
      <c r="L73" s="136" t="s">
        <v>292</v>
      </c>
      <c r="M73" s="136" t="s">
        <v>369</v>
      </c>
      <c r="N73" s="136">
        <v>1</v>
      </c>
    </row>
    <row r="74" spans="1:14">
      <c r="A74" s="136" t="s">
        <v>284</v>
      </c>
      <c r="B74" s="136" t="s">
        <v>304</v>
      </c>
      <c r="C74" s="136" t="s">
        <v>366</v>
      </c>
      <c r="D74" s="136" t="s">
        <v>372</v>
      </c>
      <c r="E74" s="136" t="s">
        <v>288</v>
      </c>
      <c r="F74" s="139">
        <v>46054</v>
      </c>
      <c r="G74" s="136" t="s">
        <v>338</v>
      </c>
      <c r="H74" s="140">
        <v>-886.52</v>
      </c>
      <c r="I74" s="136" t="s">
        <v>290</v>
      </c>
      <c r="K74" s="136" t="s">
        <v>291</v>
      </c>
      <c r="L74" s="136" t="s">
        <v>292</v>
      </c>
      <c r="M74" s="136" t="s">
        <v>362</v>
      </c>
      <c r="N74" s="136">
        <v>1</v>
      </c>
    </row>
    <row r="75" spans="1:14">
      <c r="A75" s="136" t="s">
        <v>284</v>
      </c>
      <c r="B75" s="136" t="s">
        <v>304</v>
      </c>
      <c r="C75" s="136" t="s">
        <v>366</v>
      </c>
      <c r="D75" s="136" t="s">
        <v>376</v>
      </c>
      <c r="E75" s="136" t="s">
        <v>288</v>
      </c>
      <c r="F75" s="139">
        <v>46054</v>
      </c>
      <c r="G75" s="136" t="s">
        <v>289</v>
      </c>
      <c r="H75" s="140">
        <v>493.34</v>
      </c>
      <c r="I75" s="136" t="s">
        <v>290</v>
      </c>
      <c r="K75" s="136" t="s">
        <v>291</v>
      </c>
      <c r="L75" s="136" t="s">
        <v>292</v>
      </c>
      <c r="M75" s="136" t="s">
        <v>377</v>
      </c>
      <c r="N75" s="13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wiAffiliation xmlns="17b29ad0-6390-4bb2-bc69-82dd38087199" xsi:nil="true"/>
    <Activity xmlns="17b29ad0-6390-4bb2-bc69-82dd38087199" xsi:nil="true"/>
    <de6c2e50564c46c4bb921ba80da8a789 xmlns="d5e8a0de-4767-4177-8312-dc4f1d4290de">
      <Terms xmlns="http://schemas.microsoft.com/office/infopath/2007/PartnerControls">
        <TermInfo xmlns="http://schemas.microsoft.com/office/infopath/2007/PartnerControls">
          <TermName xmlns="http://schemas.microsoft.com/office/infopath/2007/PartnerControls">2023/2024</TermName>
          <TermId xmlns="http://schemas.microsoft.com/office/infopath/2007/PartnerControls">9becc16c-83c6-4e41-bded-70f4941d7816</TermId>
        </TermInfo>
      </Terms>
    </de6c2e50564c46c4bb921ba80da8a789>
    <HasValue xmlns="17b29ad0-6390-4bb2-bc69-82dd38087199">No</HasValue>
    <TaxCatchAll xmlns="d5e8a0de-4767-4177-8312-dc4f1d4290de">
      <Value>8</Value>
    </TaxCatchAll>
    <_dlc_DocId xmlns="95ef6426-cd41-4211-b328-192f8405c0c2">DOCS-1677937113-34907</_dlc_DocId>
    <_dlc_DocIdUrl xmlns="95ef6426-cd41-4211-b328-192f8405c0c2">
      <Url>https://orangatamarikigovtnz.sharepoint.com/sites/FS-FinancialControl/_layouts/15/DocIdRedir.aspx?ID=DOCS-1677937113-34907</Url>
      <Description>DOCS-1677937113-34907</Description>
    </_dlc_DocIdUrl>
    <Function xmlns="95ef6426-cd41-4211-b328-192f8405c0c2" xsi:nil="true"/>
    <Region xmlns="95ef6426-cd41-4211-b328-192f8405c0c2" xsi:nil="true"/>
    <TaxCatchAllLabel xmlns="d5e8a0de-4767-4177-8312-dc4f1d4290de" xsi:nil="true"/>
    <DocumentType xmlns="95ef6426-cd41-4211-b328-192f8405c0c2" xsi:nil="true"/>
    <lcf76f155ced4ddcb4097134ff3c332f xmlns="26d03780-88dd-4780-89d6-7cd510de9ad5">
      <Terms xmlns="http://schemas.microsoft.com/office/infopath/2007/PartnerControls"/>
    </lcf76f155ced4ddcb4097134ff3c332f>
    <MaoriData xmlns="95ef6426-cd41-4211-b328-192f8405c0c2">No</MaoriData>
    <SharedWithUsers xmlns="95ef6426-cd41-4211-b328-192f8405c0c2">
      <UserInfo>
        <DisplayName>Ken Smart</DisplayName>
        <AccountId>87</AccountId>
        <AccountType/>
      </UserInfo>
      <UserInfo>
        <DisplayName>Nehalkumar patel</DisplayName>
        <AccountId>157</AccountId>
        <AccountType/>
      </UserInfo>
    </SharedWithUsers>
  </documentManagement>
</p:properties>
</file>

<file path=customXml/item4.xml><?xml version="1.0" encoding="utf-8"?>
<?mso-contentType ?>
<SharedContentType xmlns="Microsoft.SharePoint.Taxonomy.ContentTypeSync" SourceId="43784519-933c-43c5-b045-0c289ae91e3f" ContentTypeId="0x0101002C336AC5FAFE8F42BBE23724DA1C3F21" PreviousValue="false"/>
</file>

<file path=customXml/item5.xml><?xml version="1.0" encoding="utf-8"?>
<ct:contentTypeSchema xmlns:ct="http://schemas.microsoft.com/office/2006/metadata/contentType" xmlns:ma="http://schemas.microsoft.com/office/2006/metadata/properties/metaAttributes" ct:_="" ma:_="" ma:contentTypeName="Site Document" ma:contentTypeID="0x0101002C336AC5FAFE8F42BBE23724DA1C3F21005EE56C74198E8848959DF4E8CA30692E001A612EF691BBD04386EA87860134F586" ma:contentTypeVersion="45" ma:contentTypeDescription="The default content type for document libraries." ma:contentTypeScope="" ma:versionID="932bb52be35e7d98d2dc7c26e296e8cd">
  <xsd:schema xmlns:xsd="http://www.w3.org/2001/XMLSchema" xmlns:xs="http://www.w3.org/2001/XMLSchema" xmlns:p="http://schemas.microsoft.com/office/2006/metadata/properties" xmlns:ns2="d5e8a0de-4767-4177-8312-dc4f1d4290de" xmlns:ns3="95ef6426-cd41-4211-b328-192f8405c0c2" xmlns:ns4="17b29ad0-6390-4bb2-bc69-82dd38087199" xmlns:ns5="26d03780-88dd-4780-89d6-7cd510de9ad5" targetNamespace="http://schemas.microsoft.com/office/2006/metadata/properties" ma:root="true" ma:fieldsID="399003155f26f6f4751c576467616086" ns2:_="" ns3:_="" ns4:_="" ns5:_="">
    <xsd:import namespace="d5e8a0de-4767-4177-8312-dc4f1d4290de"/>
    <xsd:import namespace="95ef6426-cd41-4211-b328-192f8405c0c2"/>
    <xsd:import namespace="17b29ad0-6390-4bb2-bc69-82dd38087199"/>
    <xsd:import namespace="26d03780-88dd-4780-89d6-7cd510de9ad5"/>
    <xsd:element name="properties">
      <xsd:complexType>
        <xsd:sequence>
          <xsd:element name="documentManagement">
            <xsd:complexType>
              <xsd:all>
                <xsd:element ref="ns2:de6c2e50564c46c4bb921ba80da8a789" minOccurs="0"/>
                <xsd:element ref="ns2:TaxCatchAll" minOccurs="0"/>
                <xsd:element ref="ns2:TaxCatchAllLabel" minOccurs="0"/>
                <xsd:element ref="ns3:Region" minOccurs="0"/>
                <xsd:element ref="ns3:DocumentType" minOccurs="0"/>
                <xsd:element ref="ns4:IwiAffiliation" minOccurs="0"/>
                <xsd:element ref="ns4:HasValue" minOccurs="0"/>
                <xsd:element ref="ns3:MaoriData" minOccurs="0"/>
                <xsd:element ref="ns5:MediaServiceMetadata" minOccurs="0"/>
                <xsd:element ref="ns5:MediaServiceFastMetadata" minOccurs="0"/>
                <xsd:element ref="ns5:MediaServiceAutoKeyPoints" minOccurs="0"/>
                <xsd:element ref="ns3:SharedWithUsers" minOccurs="0"/>
                <xsd:element ref="ns3:SharedWithDetails" minOccurs="0"/>
                <xsd:element ref="ns3:Function" minOccurs="0"/>
                <xsd:element ref="ns4:Activity" minOccurs="0"/>
                <xsd:element ref="ns5:lcf76f155ced4ddcb4097134ff3c332f" minOccurs="0"/>
                <xsd:element ref="ns5:MediaServiceOCR" minOccurs="0"/>
                <xsd:element ref="ns5:MediaServiceGenerationTime" minOccurs="0"/>
                <xsd:element ref="ns5:MediaServiceEventHashCode" minOccurs="0"/>
                <xsd:element ref="ns3:_dlc_DocId" minOccurs="0"/>
                <xsd:element ref="ns3:_dlc_DocIdUrl" minOccurs="0"/>
                <xsd:element ref="ns3:_dlc_DocIdPersistId" minOccurs="0"/>
                <xsd:element ref="ns5:MediaServiceObjectDetectorVersions" minOccurs="0"/>
                <xsd:element ref="ns5:MediaServiceSearchProperties"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e8a0de-4767-4177-8312-dc4f1d4290de" elementFormDefault="qualified">
    <xsd:import namespace="http://schemas.microsoft.com/office/2006/documentManagement/types"/>
    <xsd:import namespace="http://schemas.microsoft.com/office/infopath/2007/PartnerControls"/>
    <xsd:element name="de6c2e50564c46c4bb921ba80da8a789" ma:index="8" nillable="true" ma:taxonomy="true" ma:internalName="de6c2e50564c46c4bb921ba80da8a789" ma:taxonomyFieldName="FinancialYear" ma:displayName="Financial Year" ma:default="8;#2023/2024|9becc16c-83c6-4e41-bded-70f4941d7816" ma:fieldId="{de6c2e50-564c-46c4-bb92-1ba80da8a789}" ma:sspId="43784519-933c-43c5-b045-0c289ae91e3f" ma:termSetId="47490bcb-0856-4058-be93-27c8ee3e0f6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08dce27-a7d2-4ea7-9e7d-af4b31d2edbf}" ma:internalName="TaxCatchAll" ma:readOnly="false" ma:showField="CatchAllData" ma:web="95ef6426-cd41-4211-b328-192f8405c0c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08dce27-a7d2-4ea7-9e7d-af4b31d2edbf}" ma:internalName="TaxCatchAllLabel" ma:readOnly="false" ma:showField="CatchAllDataLabel" ma:web="95ef6426-cd41-4211-b328-192f8405c0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ef6426-cd41-4211-b328-192f8405c0c2" elementFormDefault="qualified">
    <xsd:import namespace="http://schemas.microsoft.com/office/2006/documentManagement/types"/>
    <xsd:import namespace="http://schemas.microsoft.com/office/infopath/2007/PartnerControls"/>
    <xsd:element name="Region" ma:index="12" nillable="true" ma:displayName="Region" ma:format="Dropdown" ma:internalName="Region">
      <xsd:simpleType>
        <xsd:restriction base="dms:Choice">
          <xsd:enumeration value="Te Tai Tokerau"/>
          <xsd:enumeration value="National Office"/>
          <xsd:enumeration value="Auckland"/>
          <xsd:enumeration value="Central North Island"/>
          <xsd:enumeration value="Lower North Island"/>
          <xsd:enumeration value="Wellington &amp; Upper South"/>
          <xsd:enumeration value="Lower South Island"/>
        </xsd:restriction>
      </xsd:simpleType>
    </xsd:element>
    <xsd:element name="DocumentType" ma:index="13" nillable="true" ma:displayName="Document Type" ma:format="Dropdown" ma:internalName="DocumentType" ma:readOnly="false">
      <xsd:simpleType>
        <xsd:restriction base="dms:Choice">
          <xsd:enumeration value="APPLICATION, Certificate, Consent related"/>
          <xsd:enumeration value="CONTRACT, Variation, Agreement"/>
          <xsd:enumeration value="CORRESPONDENCE"/>
          <xsd:enumeration value="DRAWING, Plan, Map, Title"/>
          <xsd:enumeration value="EMPLOYMENT related"/>
          <xsd:enumeration value="FINANCIAL related"/>
          <xsd:enumeration value="KNOWLEDGE article"/>
          <xsd:enumeration value="MEETING related"/>
          <xsd:enumeration value="MEMO, Filenote, Email"/>
          <xsd:enumeration value="MINISTERIAL Request or Question"/>
          <xsd:enumeration value="MODEL, Calculation, Working"/>
          <xsd:enumeration value="PHOTO, Image or Multi-media"/>
          <xsd:enumeration value="PRESENTATION"/>
          <xsd:enumeration value="PUBLICATION material"/>
          <xsd:enumeration value="PURCHASING related"/>
          <xsd:enumeration value="QUESTION, Request, OIA"/>
          <xsd:enumeration value="REGISTER"/>
          <xsd:enumeration value="REPORT, Planning related"/>
          <xsd:enumeration value="RULES, Policy, Law, Procedure"/>
          <xsd:enumeration value="SERVICE REQUEST related"/>
          <xsd:enumeration value="SPECIFICATION or Standard"/>
          <xsd:enumeration value="SUBMISSION, Application, Supporting material"/>
          <xsd:enumeration value="SUPPLIER PRODUCT Info"/>
          <xsd:enumeration value="TEMPLATE, Checklist or Form"/>
          <xsd:enumeration value="THIRD-PARTY Reference material"/>
        </xsd:restriction>
      </xsd:simpleType>
    </xsd:element>
    <xsd:element name="MaoriData" ma:index="16" nillable="true" ma:displayName="Maori Data" ma:default="No" ma:format="RadioButtons" ma:internalName="MaoriData" ma:readOnly="false">
      <xsd:simpleType>
        <xsd:restriction base="dms:Choice">
          <xsd:enumeration value="Yes"/>
          <xsd:enumeration value="No"/>
        </xsd:restrictio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Function" ma:index="22" nillable="true" ma:displayName="Function" ma:format="Dropdown" ma:internalName="Function">
      <xsd:simpleType>
        <xsd:restriction base="dms:Choice">
          <xsd:enumeration value="Communications"/>
          <xsd:enumeration value="Corporate Services"/>
          <xsd:enumeration value="Finance"/>
          <xsd:enumeration value="Governance"/>
          <xsd:enumeration value="Health and Safety"/>
          <xsd:enumeration value="Information Management"/>
          <xsd:enumeration value="Information Technology"/>
          <xsd:enumeration value="Legal"/>
          <xsd:enumeration value="Marketing"/>
          <xsd:enumeration value="People and Culture"/>
          <xsd:enumeration value="Performance and Monitoring"/>
          <xsd:enumeration value="Policy"/>
          <xsd:enumeration value="Projects"/>
          <xsd:enumeration value="Resources"/>
          <xsd:enumeration value="Strategic Direction"/>
        </xsd:restriction>
      </xsd:simpleType>
    </xsd:element>
    <xsd:element name="_dlc_DocId" ma:index="29" nillable="true" ma:displayName="Document ID Value" ma:description="The value of the document ID assigned to this item."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7b29ad0-6390-4bb2-bc69-82dd38087199" elementFormDefault="qualified">
    <xsd:import namespace="http://schemas.microsoft.com/office/2006/documentManagement/types"/>
    <xsd:import namespace="http://schemas.microsoft.com/office/infopath/2007/PartnerControls"/>
    <xsd:element name="IwiAffiliation" ma:index="14" nillable="true" ma:displayName="Iwi Affiliation" ma:hidden="true" ma:internalName="IwiAffiliation" ma:readOnly="false">
      <xsd:simpleType>
        <xsd:restriction base="dms:Text">
          <xsd:maxLength value="255"/>
        </xsd:restriction>
      </xsd:simpleType>
    </xsd:element>
    <xsd:element name="HasValue" ma:index="15" nillable="true" ma:displayName="Has Value?" ma:default="No" ma:format="RadioButtons" ma:hidden="true" ma:internalName="HasValue" ma:readOnly="false">
      <xsd:simpleType>
        <xsd:restriction base="dms:Choice">
          <xsd:enumeration value="Yes"/>
          <xsd:enumeration value="No"/>
        </xsd:restriction>
      </xsd:simpleType>
    </xsd:element>
    <xsd:element name="Activity" ma:index="23" nillable="true" ma:displayName="Activity"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d03780-88dd-4780-89d6-7cd510de9ad5"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43784519-933c-43c5-b045-0c289ae91e3f"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DateTaken" ma:index="34" nillable="true" ma:displayName="MediaServiceDateTaken" ma:hidden="true" ma:indexed="true" ma:internalName="MediaServiceDateTaken" ma:readOnly="true">
      <xsd:simpleType>
        <xsd:restriction base="dms:Text"/>
      </xsd:simpleType>
    </xsd:element>
    <xsd:element name="MediaServiceLocation" ma:index="3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9DBCAB-6875-4133-81DD-45924FC1DF38}"/>
</file>

<file path=customXml/itemProps2.xml><?xml version="1.0" encoding="utf-8"?>
<ds:datastoreItem xmlns:ds="http://schemas.openxmlformats.org/officeDocument/2006/customXml" ds:itemID="{6C6A401E-B983-48F3-ADF0-8594D7EE483B}"/>
</file>

<file path=customXml/itemProps3.xml><?xml version="1.0" encoding="utf-8"?>
<ds:datastoreItem xmlns:ds="http://schemas.openxmlformats.org/officeDocument/2006/customXml" ds:itemID="{F579D7F4-D0D7-4BCB-BBEA-E7C37A64913E}"/>
</file>

<file path=customXml/itemProps4.xml><?xml version="1.0" encoding="utf-8"?>
<ds:datastoreItem xmlns:ds="http://schemas.openxmlformats.org/officeDocument/2006/customXml" ds:itemID="{F929B01B-2BE0-4BC3-A990-FC6BD9423082}"/>
</file>

<file path=customXml/itemProps5.xml><?xml version="1.0" encoding="utf-8"?>
<ds:datastoreItem xmlns:ds="http://schemas.openxmlformats.org/officeDocument/2006/customXml" ds:itemID="{71B6736D-87F0-4CEC-88AD-E6350CDF1DCF}"/>
</file>

<file path=docProps/app.xml><?xml version="1.0" encoding="utf-8"?>
<Properties xmlns="http://schemas.openxmlformats.org/officeDocument/2006/extended-properties" xmlns:vt="http://schemas.openxmlformats.org/officeDocument/2006/docPropsVTypes">
  <Application>Microsoft Excel Online</Application>
  <Manager/>
  <Company>SSC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Edwin Wong</cp:lastModifiedBy>
  <cp:revision/>
  <dcterms:created xsi:type="dcterms:W3CDTF">2010-10-17T20:59:02Z</dcterms:created>
  <dcterms:modified xsi:type="dcterms:W3CDTF">2026-07-14T23:50:31Z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0x0101002C336AC5FAFE8F42BBE23724DA1C3F21005EE56C74198E8848959DF4E8CA30692E001A612EF691BBD04386EA87860134F586</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bfda2bd3-64c6-4823-98d8-ca19521f0305</vt:lpwstr>
  </property>
  <property fmtid="{D5CDD505-2E9C-101B-9397-08002B2CF9AE}" pid="10" name="SharedWithUsers">
    <vt:lpwstr>87;#Ken Smart;#157;#Nehalkumar patel</vt:lpwstr>
  </property>
  <property fmtid="{D5CDD505-2E9C-101B-9397-08002B2CF9AE}" pid="11" name="MSIP_Label_71cef378-a6aa-44c9-b808-28fb30f5a5a6_Enabled">
    <vt:lpwstr>true</vt:lpwstr>
  </property>
  <property fmtid="{D5CDD505-2E9C-101B-9397-08002B2CF9AE}" pid="12" name="MSIP_Label_71cef378-a6aa-44c9-b808-28fb30f5a5a6_SetDate">
    <vt:lpwstr>2025-03-27T02:42:45Z</vt:lpwstr>
  </property>
  <property fmtid="{D5CDD505-2E9C-101B-9397-08002B2CF9AE}" pid="13" name="MSIP_Label_71cef378-a6aa-44c9-b808-28fb30f5a5a6_Method">
    <vt:lpwstr>Standard</vt:lpwstr>
  </property>
  <property fmtid="{D5CDD505-2E9C-101B-9397-08002B2CF9AE}" pid="14" name="MSIP_Label_71cef378-a6aa-44c9-b808-28fb30f5a5a6_Name">
    <vt:lpwstr>71cef378-a6aa-44c9-b808-28fb30f5a5a6</vt:lpwstr>
  </property>
  <property fmtid="{D5CDD505-2E9C-101B-9397-08002B2CF9AE}" pid="15" name="MSIP_Label_71cef378-a6aa-44c9-b808-28fb30f5a5a6_SiteId">
    <vt:lpwstr>5c908180-a006-403f-b9be-8829934f08dd</vt:lpwstr>
  </property>
  <property fmtid="{D5CDD505-2E9C-101B-9397-08002B2CF9AE}" pid="16" name="MSIP_Label_71cef378-a6aa-44c9-b808-28fb30f5a5a6_ActionId">
    <vt:lpwstr>e4500828-eea6-441e-a62b-eacff031bfea</vt:lpwstr>
  </property>
  <property fmtid="{D5CDD505-2E9C-101B-9397-08002B2CF9AE}" pid="17" name="MSIP_Label_71cef378-a6aa-44c9-b808-28fb30f5a5a6_ContentBits">
    <vt:lpwstr>1</vt:lpwstr>
  </property>
  <property fmtid="{D5CDD505-2E9C-101B-9397-08002B2CF9AE}" pid="18" name="FinancialYear">
    <vt:lpwstr>8;#2023/2024|9becc16c-83c6-4e41-bded-70f4941d7816</vt:lpwstr>
  </property>
  <property fmtid="{D5CDD505-2E9C-101B-9397-08002B2CF9AE}" pid="19" name="MediaServiceImageTags">
    <vt:lpwstr/>
  </property>
</Properties>
</file>