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pivotTables/pivotTable1.xml" ContentType="application/vnd.openxmlformats-officedocument.spreadsheetml.pivotTable+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5"/>
  <workbookPr hidePivotFieldList="1" defaultThemeVersion="124226"/>
  <mc:AlternateContent xmlns:mc="http://schemas.openxmlformats.org/markup-compatibility/2006">
    <mc:Choice Requires="x15">
      <x15ac:absPath xmlns:x15ac="http://schemas.microsoft.com/office/spreadsheetml/2010/11/ac" url="https://orangatamarikigovtnz.sharepoint.com/sites/FS-FinancialControl/Financial Control/Finance - Financial Control/Expenditure reporting/CE Expenditure/2026/"/>
    </mc:Choice>
  </mc:AlternateContent>
  <xr:revisionPtr revIDLastSave="16" documentId="8_{CAFDB42C-14FF-42B4-8325-A1BF8C3CD1F8}" xr6:coauthVersionLast="47" xr6:coauthVersionMax="47" xr10:uidLastSave="{C82DA84D-BABA-46F4-8026-2FE9F7010137}"/>
  <bookViews>
    <workbookView xWindow="-110" yWindow="-110" windowWidth="19420" windowHeight="11500" tabRatio="832" firstSheet="2" activeTab="7" xr2:uid="{00000000-000D-0000-FFFF-FFFF00000000}"/>
  </bookViews>
  <sheets>
    <sheet name="Guidance for agencies" sheetId="5" r:id="rId1"/>
    <sheet name="Summary and sign-off" sheetId="13" r:id="rId2"/>
    <sheet name="Travel" sheetId="1" r:id="rId3"/>
    <sheet name="Other Travel Expense" sheetId="20" state="hidden" r:id="rId4"/>
    <sheet name="Travel Pivot" sheetId="16" state="hidden" r:id="rId5"/>
    <sheet name="Hospitality" sheetId="2" r:id="rId6"/>
    <sheet name="All other expenses" sheetId="3" r:id="rId7"/>
    <sheet name="Gifts and benefits" sheetId="4" r:id="rId8"/>
    <sheet name="Sheet1" sheetId="14" state="hidden" r:id="rId9"/>
    <sheet name="reportingvalue3 subtotals" sheetId="19" state="hidden" r:id="rId10"/>
  </sheets>
  <definedNames>
    <definedName name="_xlnm._FilterDatabase" localSheetId="8" hidden="1">Sheet1!$A$1:$BI$1</definedName>
    <definedName name="_xlnm._FilterDatabase" localSheetId="2" hidden="1">Travel!$A$18:$M$48</definedName>
    <definedName name="_xlnm.Print_Area" localSheetId="6">'All other expenses'!$A$1:$E$24</definedName>
    <definedName name="_xlnm.Print_Area" localSheetId="7">'Gifts and benefits'!$A$1:$F$33</definedName>
    <definedName name="_xlnm.Print_Area" localSheetId="0">'Guidance for agencies'!$A$1:$A$58</definedName>
    <definedName name="_xlnm.Print_Area" localSheetId="5">Hospitality!$A$1:$E$21</definedName>
    <definedName name="_xlnm.Print_Area" localSheetId="1">'Summary and sign-off'!$A$1:$F$23</definedName>
    <definedName name="_xlnm.Print_Area" localSheetId="2">Travel!$A$1:$E$65</definedName>
  </definedNames>
  <calcPr calcId="191028"/>
  <pivotCaches>
    <pivotCache cacheId="281" r:id="rId11"/>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2" i="3" l="1"/>
  <c r="B23" i="1"/>
  <c r="B35" i="1"/>
  <c r="B46" i="1"/>
  <c r="B47" i="1"/>
  <c r="B44" i="1"/>
  <c r="B42" i="1"/>
  <c r="B29" i="1"/>
  <c r="B24" i="1"/>
  <c r="B27" i="1"/>
  <c r="B25" i="1"/>
  <c r="L27" i="20" l="1"/>
  <c r="L26" i="20"/>
  <c r="L25" i="20"/>
  <c r="C14" i="19"/>
  <c r="B14" i="19"/>
  <c r="B2" i="19"/>
  <c r="C2" i="19"/>
  <c r="B3" i="19"/>
  <c r="C3" i="19"/>
  <c r="B4" i="19"/>
  <c r="C4" i="19"/>
  <c r="B5" i="19"/>
  <c r="C5" i="19"/>
  <c r="B6" i="19"/>
  <c r="C6" i="19"/>
  <c r="B7" i="19"/>
  <c r="C7" i="19"/>
  <c r="B8" i="19"/>
  <c r="C8" i="19"/>
  <c r="B9" i="19"/>
  <c r="C9" i="19"/>
  <c r="B10" i="19"/>
  <c r="C10" i="19"/>
  <c r="B11" i="19"/>
  <c r="C11" i="19"/>
  <c r="B12" i="19"/>
  <c r="C12" i="19"/>
  <c r="B13" i="19"/>
  <c r="C13" i="19"/>
  <c r="B54" i="1"/>
  <c r="D22" i="4"/>
  <c r="C18" i="3"/>
  <c r="C14" i="2"/>
  <c r="C54" i="1"/>
  <c r="C15" i="1"/>
  <c r="B6" i="13" l="1"/>
  <c r="E60" i="13"/>
  <c r="C60" i="13"/>
  <c r="C24" i="4"/>
  <c r="C23" i="4"/>
  <c r="B60" i="13" l="1"/>
  <c r="B59" i="13"/>
  <c r="D59" i="13"/>
  <c r="B58" i="13"/>
  <c r="D58" i="13"/>
  <c r="D57" i="13"/>
  <c r="B57" i="13"/>
  <c r="D56" i="13"/>
  <c r="B56" i="13"/>
  <c r="D55" i="13"/>
  <c r="B55" i="13"/>
  <c r="B2" i="4"/>
  <c r="B3" i="4"/>
  <c r="B2" i="3"/>
  <c r="B3" i="3"/>
  <c r="B2" i="2"/>
  <c r="B3" i="2"/>
  <c r="B2" i="1"/>
  <c r="B3" i="1"/>
  <c r="F58" i="13" l="1"/>
  <c r="D14" i="2" s="1"/>
  <c r="F60" i="13"/>
  <c r="E22" i="4" s="1"/>
  <c r="F59" i="13"/>
  <c r="D18" i="3" s="1"/>
  <c r="F57" i="13"/>
  <c r="D54" i="1" s="1"/>
  <c r="F56" i="13"/>
  <c r="F55" i="13"/>
  <c r="D15" i="1" s="1"/>
  <c r="C13" i="13"/>
  <c r="C12" i="13"/>
  <c r="C11" i="13"/>
  <c r="C16" i="13" l="1"/>
  <c r="C17" i="13"/>
  <c r="B5" i="4" l="1"/>
  <c r="B4" i="4"/>
  <c r="B5" i="3"/>
  <c r="B4" i="3"/>
  <c r="B5" i="2"/>
  <c r="B4" i="2"/>
  <c r="B5" i="1"/>
  <c r="B4" i="1"/>
  <c r="C15" i="13" l="1"/>
  <c r="F12" i="13" l="1"/>
  <c r="C22" i="4"/>
  <c r="F11" i="13" s="1"/>
  <c r="F13" i="13" l="1"/>
  <c r="B17" i="13"/>
  <c r="B16" i="13"/>
  <c r="B15" i="1"/>
  <c r="B15" i="13" s="1"/>
  <c r="B18" i="3" l="1"/>
  <c r="B13" i="13" s="1"/>
  <c r="B14" i="2"/>
  <c r="B12" i="13" s="1"/>
  <c r="B11" i="13" l="1"/>
  <c r="L28" i="20" s="1"/>
  <c r="L29" i="20" s="1"/>
  <c r="B5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58" authorId="0" shapeId="0" xr:uid="{00000000-0006-0000-0000-000001000000}">
      <text>
        <r>
          <rPr>
            <sz val="9"/>
            <color indexed="81"/>
            <rFont val="Tahoma"/>
            <family val="2"/>
          </rPr>
          <t xml:space="preserve">
Update link once finalised for new workbook</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1" authorId="0" shapeId="0" xr:uid="{00000000-0006-0000-0200-000001000000}">
      <text>
        <r>
          <rPr>
            <sz val="9"/>
            <color indexed="81"/>
            <rFont val="Tahoma"/>
            <family val="2"/>
          </rPr>
          <t xml:space="preserve">
Insert additional rows as needed:
- 'right click' on a row number (left of screen)
- select 'Insert' (this will insert a row above it)
</t>
        </r>
      </text>
    </comment>
    <comment ref="A18" authorId="0" shapeId="0" xr:uid="{00000000-0006-0000-0200-000002000000}">
      <text>
        <r>
          <rPr>
            <sz val="9"/>
            <color indexed="81"/>
            <rFont val="Tahoma"/>
            <family val="2"/>
          </rPr>
          <t xml:space="preserve">
Insert additional rows as needed:
- 'right click' on a row number (left of screen)
- select 'Insert' (this will insert a row above it)
</t>
        </r>
      </text>
    </comment>
    <comment ref="A51" authorId="0" shapeId="0" xr:uid="{00000000-0006-0000-0200-000003000000}">
      <text>
        <r>
          <rPr>
            <sz val="9"/>
            <color indexed="81"/>
            <rFont val="Tahoma"/>
            <family val="2"/>
          </rPr>
          <t xml:space="preserve">
Insert additional rows as needed:
- 'right click' on a row number (left of screen)
- select 'Insert' (this will insert a row above it)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3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4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500-000001000000}">
      <text>
        <r>
          <rPr>
            <sz val="9"/>
            <color indexed="81"/>
            <rFont val="Tahoma"/>
            <family val="2"/>
          </rPr>
          <t xml:space="preserve">
Insert additional rows as needed:
- 'right click' on a row number (left of screen)
- select 'Insert' (this will insert a row above it)
</t>
        </r>
      </text>
    </comment>
  </commentList>
</comments>
</file>

<file path=xl/sharedStrings.xml><?xml version="1.0" encoding="utf-8"?>
<sst xmlns="http://schemas.openxmlformats.org/spreadsheetml/2006/main" count="3008" uniqueCount="526">
  <si>
    <t>Chief Executive Expense Disclosures: A Guide for Agency Staff</t>
  </si>
  <si>
    <r>
      <rPr>
        <sz val="11"/>
        <rFont val="Arial"/>
        <family val="2"/>
      </rPr>
      <t>The following is a summary from "Chief Executive Expense Disclosures: A Guide for Agency Staff":</t>
    </r>
    <r>
      <rPr>
        <u/>
        <sz val="11"/>
        <color theme="10"/>
        <rFont val="Arial"/>
        <family val="2"/>
      </rPr>
      <t xml:space="preserve"> http://www.ssc.govt.nz/assets/Legacy/resources/Chief-Executive-Expense-Disclosure-Guide.pdf
</t>
    </r>
    <r>
      <rPr>
        <sz val="11"/>
        <rFont val="Arial"/>
        <family val="2"/>
      </rPr>
      <t>Please read that in full first.</t>
    </r>
  </si>
  <si>
    <t>In the following worksheets, cells shaded light green require input. All other cells are locked to prevent change.</t>
  </si>
  <si>
    <t>Purpose</t>
  </si>
  <si>
    <t>The purpose of regular public disclosure of Chief Executive's (CE) expenses is to provide transparency and accountability for discretionary expenditure by CEs of Public Service departments and statutory Crown entities.</t>
  </si>
  <si>
    <t>Publishing clear and detailed disclosures is integral to building and maintaining the public's trust and confidence in the State services.</t>
  </si>
  <si>
    <t>What is covered?</t>
  </si>
  <si>
    <r>
      <t xml:space="preserve">Description
</t>
    </r>
    <r>
      <rPr>
        <sz val="10"/>
        <color theme="0"/>
        <rFont val="Arial"/>
        <family val="2"/>
      </rPr>
      <t>(e.g. event tickets, etc)</t>
    </r>
  </si>
  <si>
    <t>All expenses for items experienced, used or declined by CEs in performing their role are required to be disclosed, whether paid by credit card or invoiced.</t>
  </si>
  <si>
    <t xml:space="preserve">This includes expenses for more personal undertakings, such as professional development expenditure, in addition to outgoings for the likes of travel and entertainment. </t>
  </si>
  <si>
    <t>CE expenses are not generally regarded as personal or commercially sensitive. Refer to the Ombudsman Guide to Chief Executive Expenses for guidance.</t>
  </si>
  <si>
    <t>Business or corporate expenses for the organisation that are met from the CE's budget or paid by his /her credit card are excluded.</t>
  </si>
  <si>
    <t>Expense disclosures cover the full period of the report, and are completed by each CE, including Acting CEs.</t>
  </si>
  <si>
    <t>How does it work?</t>
  </si>
  <si>
    <t xml:space="preserve">CEs disclose the expenses, gifts &amp; hospitality they have expended or been offered using this SSC Excel workbook. </t>
  </si>
  <si>
    <t>CEs formally approve completed Excel workbooks and an appropriate person reviews them.</t>
  </si>
  <si>
    <r>
      <rPr>
        <sz val="11"/>
        <rFont val="Arial"/>
        <family val="2"/>
      </rPr>
      <t xml:space="preserve">They are posted on agency websites and linked to www.data.govt.nz. See: </t>
    </r>
    <r>
      <rPr>
        <u/>
        <sz val="11"/>
        <color theme="10"/>
        <rFont val="Arial"/>
        <family val="2"/>
      </rPr>
      <t>https://www.data.govt.nz/toolkit/how-do-i-add-or-update-our-chief-executive-expenses/</t>
    </r>
  </si>
  <si>
    <t>When and how often are disclosures made?</t>
  </si>
  <si>
    <t>Disclosures cover the year to 30 June and are expected to be published by 31 July.</t>
  </si>
  <si>
    <t>Disclosed Information - this workbook includes a tab for each of the following categories:</t>
  </si>
  <si>
    <t>Summary and sign-off</t>
  </si>
  <si>
    <t>This tab contains a summary of the information presented: it includes a single place to update entity information, running totals of the different types of expenses and gifts/benefits, and records the required checks and sign-offs before publication.</t>
  </si>
  <si>
    <t>Travel</t>
  </si>
  <si>
    <t xml:space="preserve">All expenses incurred by CEs during international, national and local travel are disclosed. Expenditure relating to each trip is grouped (particularly for overseas trips), but the nature of the items of expenditure are disclosed separately, with individual lines for the likes of airfares, accommodation, meals, and taxis. </t>
  </si>
  <si>
    <t>Hospitality</t>
  </si>
  <si>
    <t xml:space="preserve">All work-related hospitality expenses provided by the CE to people external to Public Service departments and statutory Crown entities. </t>
  </si>
  <si>
    <t>All other expenses</t>
  </si>
  <si>
    <t>All other expenses incurred by the CE that are not captured under the definition of travel, hospitality or gifts and benefits are disclosed in this section. This includes items such as cell phone and data costs, subscriptions, membership fees, conference fees, and professional development fees.</t>
  </si>
  <si>
    <t>If in doubt, the principles of transparency and accountability apply and therefore all items are disclosed, unless there is a very good reason not to. The Ombudsman’s view is that "because this expenditure is incurred by very senior employees acting in an official capacity and for a business purpose, the privacy interests of the chief executives who incurred the expenditure are low".</t>
  </si>
  <si>
    <t>Gifts and benefits</t>
  </si>
  <si>
    <t xml:space="preserve">All gifts, invitations to events and other hospitality, of $50 or more in total value per year, accepted or declined by the CE from people external to the organisation are disclosed. A brief explanation of what the CE did with the gifts and benefits is supplied, which includes whether the offer was declined. </t>
  </si>
  <si>
    <t xml:space="preserve">Usually gifts and benefits that have more than a token value are also declared on an open register within agencies, as well as on the expenses disclosure. Please note that anything offered is official information and is covered by the Official Information Act. </t>
  </si>
  <si>
    <t>The value of each gift or benefit should be provided/estimated where possible. If an estimate is approximate, valuation 'ranges' can be submitted. It should be recorded where the cost of a gift cannot be reasonably estimated, or where an estimate is inappropriate (e.g. because of the nature of the item or because disclosing an estimated value might cause offence).</t>
  </si>
  <si>
    <t>How to present information</t>
  </si>
  <si>
    <r>
      <rPr>
        <sz val="11"/>
        <rFont val="Arial"/>
        <family val="2"/>
      </rPr>
      <t xml:space="preserve">Provide information using this SSC Excel workbook: </t>
    </r>
    <r>
      <rPr>
        <u/>
        <sz val="11"/>
        <color theme="10"/>
        <rFont val="Arial"/>
        <family val="2"/>
      </rPr>
      <t>http://www.ssc.govt.nz/ce-expenses-disclosure</t>
    </r>
  </si>
  <si>
    <t>Complete separate tables for each category using the tabs provided in this Excel workbook: Travel, Hospitality, Gifts and Benefits, All other expenses.</t>
  </si>
  <si>
    <t>Complete all fields. The header (organisation name, CE name and reporting period) will pre-populate once you enter it on the 'Summary and sign-off' tab.</t>
  </si>
  <si>
    <t>Whether costs are GST exclusive or inclusive needs to be consistent on each sheet, and ideally should be consistent across all sheets. You have the option to use GST exclusive or inclusive as it may depend how you get your source information.</t>
  </si>
  <si>
    <t>Mark clearly if no information to disclose - where there is no information to disclose, record this clearly on the spreadsheet with a suitable description such as “no travel expenses to disclose for this period”; “no gifts received” or “no hospitality provided”. Please do not leave the page blank.</t>
  </si>
  <si>
    <t>Ensure the disclosure is for the full reporting period. Include separate disclosures for each CE, including Acting CEs.</t>
  </si>
  <si>
    <t xml:space="preserve">Provide sufficient detail for each item in the spreadsheet. Agencies are encouraged to take a why, what, who, where and how approach to describing individual items. A good description that outlines the nature of the item and its purpose improves understanding of why expenses have been incurred or why gifts and hospitality have been given or received. </t>
  </si>
  <si>
    <t>Provide full information for every entry. The alert "Some records may be incomplete" will show in the 'Total' line if any expense has 'Cost' or 'Type of expense' missing, or, any gift has 'Accepted/Declined', 'Description' or 'Estimated value' missing.</t>
  </si>
  <si>
    <t>The subtotals and totals should appear and update automatically, once you add information to the rows above. Insert more rows as you need - right click on the row number (at the left of screen) and select 'Insert' - new row will insert above.</t>
  </si>
  <si>
    <t>Uploading the workbook - please ensure it is easy to find on your website.</t>
  </si>
  <si>
    <t>The Disclosures webpage could be headed with a statement such as: “(This agency) is disclosing the Chief Executive’s expenses, gifts and hospitality as part of its commitment to transparency and accountability".</t>
  </si>
  <si>
    <t>Further assistance</t>
  </si>
  <si>
    <r>
      <rPr>
        <sz val="11"/>
        <rFont val="Arial"/>
        <family val="2"/>
      </rPr>
      <t xml:space="preserve">The above is a summary from "Chief Executive Expense Disclosures: A Guide for Agency Staff":  </t>
    </r>
    <r>
      <rPr>
        <u/>
        <sz val="11"/>
        <color theme="10"/>
        <rFont val="Arial"/>
        <family val="2"/>
      </rPr>
      <t xml:space="preserve">http://www.ssc.govt.nz/assets/Legacy/resources/Chief-Executive-Expense-Disclosure-Guide.pdf </t>
    </r>
    <r>
      <rPr>
        <u/>
        <sz val="10"/>
        <color theme="10"/>
        <rFont val="Arial"/>
        <family val="2"/>
      </rPr>
      <t xml:space="preserve">
</t>
    </r>
    <r>
      <rPr>
        <sz val="11"/>
        <rFont val="Arial"/>
        <family val="2"/>
      </rPr>
      <t>Please read that in full first.</t>
    </r>
  </si>
  <si>
    <r>
      <rPr>
        <sz val="11"/>
        <rFont val="Arial"/>
        <family val="2"/>
      </rPr>
      <t xml:space="preserve">If you have any questions, contact the team at </t>
    </r>
    <r>
      <rPr>
        <u/>
        <sz val="11"/>
        <color theme="10"/>
        <rFont val="Arial"/>
        <family val="2"/>
      </rPr>
      <t>ceexpenses@ssc.govt.nz</t>
    </r>
  </si>
  <si>
    <r>
      <rPr>
        <sz val="11"/>
        <rFont val="Arial"/>
        <family val="2"/>
      </rPr>
      <t>For help with publishing on data.govt contact</t>
    </r>
    <r>
      <rPr>
        <sz val="11"/>
        <color theme="10"/>
        <rFont val="Arial"/>
        <family val="2"/>
      </rPr>
      <t xml:space="preserve"> </t>
    </r>
    <r>
      <rPr>
        <u/>
        <sz val="11"/>
        <color theme="10"/>
        <rFont val="Arial"/>
        <family val="2"/>
      </rPr>
      <t>info@data.govt.nz.</t>
    </r>
  </si>
  <si>
    <r>
      <rPr>
        <sz val="11"/>
        <rFont val="Arial"/>
        <family val="2"/>
      </rPr>
      <t xml:space="preserve">Expenses should be posted on agency websites and linked to www.data.govt.nz. See: </t>
    </r>
    <r>
      <rPr>
        <u/>
        <sz val="11"/>
        <color theme="10"/>
        <rFont val="Arial"/>
        <family val="2"/>
      </rPr>
      <t>https://www.data.govt.nz/toolkit/how-do-i-add-or-update-our-chief-executive-expenses/</t>
    </r>
  </si>
  <si>
    <r>
      <t xml:space="preserve">Provide information using this SSC Excel workbook: </t>
    </r>
    <r>
      <rPr>
        <u/>
        <sz val="11"/>
        <color rgb="FF0070C0"/>
        <rFont val="Arial"/>
        <family val="2"/>
      </rPr>
      <t>http://www.ssc.govt.nz/ce-expenses-disclosure</t>
    </r>
  </si>
  <si>
    <t>Chief Executive Expenses, Gifts and Benefits Disclosure - summary &amp; sign-off*</t>
  </si>
  <si>
    <t xml:space="preserve">Organisation Name </t>
  </si>
  <si>
    <t>Oranga Tamariki - Ministry for Children</t>
  </si>
  <si>
    <t>Chief Executive**</t>
  </si>
  <si>
    <t>Amanda Malu</t>
  </si>
  <si>
    <t>Disclosure period start***</t>
  </si>
  <si>
    <t>Disclosure period end***</t>
  </si>
  <si>
    <t>Agency totals check</t>
  </si>
  <si>
    <t>Chief Executive approval****</t>
  </si>
  <si>
    <t>This disclosure has been approved by the Chief Executive</t>
  </si>
  <si>
    <t>Other sign-off****</t>
  </si>
  <si>
    <t>Betty O'Connor Scurr, Chief Financial Officer</t>
  </si>
  <si>
    <t>This summary page updates automatically from the 'Travel', 'Hospitality', 'All other expenses', and 'Gifts and benefits' tabs.
Throughout this workbook, input cells are shaded light green.</t>
  </si>
  <si>
    <t>Summary of expenses</t>
  </si>
  <si>
    <t>Cost in NZ$</t>
  </si>
  <si>
    <r>
      <t>GST inc / exc</t>
    </r>
    <r>
      <rPr>
        <b/>
        <sz val="10"/>
        <rFont val="Arial"/>
        <family val="2"/>
      </rPr>
      <t/>
    </r>
  </si>
  <si>
    <t>Count</t>
  </si>
  <si>
    <t>Travel expenses</t>
  </si>
  <si>
    <t>Number offered</t>
  </si>
  <si>
    <t>Number accepted</t>
  </si>
  <si>
    <t>Other expenses</t>
  </si>
  <si>
    <t>Number declined</t>
  </si>
  <si>
    <t>International Travel</t>
  </si>
  <si>
    <t>Domestic Travel</t>
  </si>
  <si>
    <t>Local Travel</t>
  </si>
  <si>
    <t xml:space="preserve">Notes </t>
  </si>
  <si>
    <t>* Headings on following tabs will pre populate with what you enter on this tab</t>
  </si>
  <si>
    <t>** Create a new workbook for a new Chief Executive</t>
  </si>
  <si>
    <t>*** Update if a shorter or different period is covered</t>
  </si>
  <si>
    <t>**** This disclosure must be approved by the Chief Executive and another appropriate party, e.g. Board Chair, Chief Financial Officer or Audit and Risk Committee member</t>
  </si>
  <si>
    <t>Text required for validation and checks - don't change, move, delete or overwrite</t>
  </si>
  <si>
    <t>Insert additional rows as needed: right click on a row number (left of screen) and select Insert - this will insert a row above selected row.</t>
  </si>
  <si>
    <t>Figures include GST (where applicable)</t>
  </si>
  <si>
    <t>Figures exclude GST</t>
  </si>
  <si>
    <t>Data and totals on this worksheet have NOT YET BEEN CHECKED AND CONFIRMED</t>
  </si>
  <si>
    <t>Data and totals on this worksheet checked and confirmed</t>
  </si>
  <si>
    <t>Data and totals have not yet been checked and confirmed for any sheet</t>
  </si>
  <si>
    <t>Some data and totals have not yet been checked and confirmed</t>
  </si>
  <si>
    <t>Data and totals checked on all sheets</t>
  </si>
  <si>
    <t>Not yet indicated</t>
  </si>
  <si>
    <t>GST inclusion inconsistent</t>
  </si>
  <si>
    <t>This disclosure has not yet been approved by the Chief Executive</t>
  </si>
  <si>
    <t>Type here who else has approved this disclosure</t>
  </si>
  <si>
    <t>Cultural item - not appropriate to value</t>
  </si>
  <si>
    <t>Under $100</t>
  </si>
  <si>
    <t>$100 - $500</t>
  </si>
  <si>
    <t>$500 - $1,000</t>
  </si>
  <si>
    <t>Over $1,000</t>
  </si>
  <si>
    <t>Estimate not possible</t>
  </si>
  <si>
    <t>Accepted</t>
  </si>
  <si>
    <t>Declined</t>
  </si>
  <si>
    <t>Check - there are no hidden rows with data</t>
  </si>
  <si>
    <t>Error - this total includes data from 'hidden' rows</t>
  </si>
  <si>
    <t>Check - each entry provides sufficient information</t>
  </si>
  <si>
    <t>Not all lines have an entry for "Cost in NZ$" and "Type of expense"</t>
  </si>
  <si>
    <t>Not all lines have an entry for "Description", "Was the gift accepted?" and "Estimated value in NZ$"</t>
  </si>
  <si>
    <t>Check that # of 'costs' = 'type of expenses' (also "accepted/declined" for gifts &amp; benefits)</t>
  </si>
  <si>
    <t>These checks (F53 to F61) are imperfect - they count the entries in each column and checks these totals are the same</t>
  </si>
  <si>
    <t>Travel checks</t>
  </si>
  <si>
    <t>Hospitality check</t>
  </si>
  <si>
    <t>All other expenses check</t>
  </si>
  <si>
    <t>Gifts and benefits check</t>
  </si>
  <si>
    <t>Chief Executive Expense Disclosure</t>
  </si>
  <si>
    <t>Chief Executive</t>
  </si>
  <si>
    <t>Disclosure period start</t>
  </si>
  <si>
    <t>Disclosure period end</t>
  </si>
  <si>
    <t>GST on costs</t>
  </si>
  <si>
    <t>International, domestic and local travel expenses</t>
  </si>
  <si>
    <t>All expenses incurred by chief executive during international, domestic and local travel. Group expenses relating to each trip.</t>
  </si>
  <si>
    <r>
      <t xml:space="preserve">International Travel   </t>
    </r>
    <r>
      <rPr>
        <sz val="12"/>
        <color theme="0"/>
        <rFont val="Arial"/>
        <family val="2"/>
      </rPr>
      <t xml:space="preserve"> (including travel within NZ at beginning and end of overseas trip)</t>
    </r>
  </si>
  <si>
    <t>Date(s)*</t>
  </si>
  <si>
    <t>Cost in NZ$**</t>
  </si>
  <si>
    <r>
      <t xml:space="preserve">Purpose of travel
</t>
    </r>
    <r>
      <rPr>
        <sz val="10"/>
        <color theme="0"/>
        <rFont val="Arial"/>
        <family val="2"/>
      </rPr>
      <t>(e.g. attending XYZ conference for 3 days)***</t>
    </r>
  </si>
  <si>
    <t>Type of expense
(e.g. hotel, Airfarefares, taxis, meals &amp; for how many people)</t>
  </si>
  <si>
    <t>Location(s)</t>
  </si>
  <si>
    <t>No information to disclose</t>
  </si>
  <si>
    <t>Subtotal - international travel</t>
  </si>
  <si>
    <r>
      <t xml:space="preserve">Domestic Travel   </t>
    </r>
    <r>
      <rPr>
        <sz val="12"/>
        <color theme="0"/>
        <rFont val="Arial"/>
        <family val="2"/>
      </rPr>
      <t xml:space="preserve"> (within NZ, including travel to and from local airport)</t>
    </r>
  </si>
  <si>
    <r>
      <t xml:space="preserve">Purpose of travel
</t>
    </r>
    <r>
      <rPr>
        <sz val="10"/>
        <color theme="0"/>
        <rFont val="Arial"/>
        <family val="2"/>
      </rPr>
      <t>(e.g. visiting district office for two days...)***</t>
    </r>
  </si>
  <si>
    <t>Visiting Palmerston North site - Mihi whakatau early on 9th March</t>
  </si>
  <si>
    <t>Hotel</t>
  </si>
  <si>
    <t>Palmerston North</t>
  </si>
  <si>
    <t>Attending interagency hub meeting</t>
  </si>
  <si>
    <t>Airfare</t>
  </si>
  <si>
    <t>Auckland</t>
  </si>
  <si>
    <t>Airport parking</t>
  </si>
  <si>
    <t>Wellington</t>
  </si>
  <si>
    <t xml:space="preserve">Visiting Auckland sites for three days </t>
  </si>
  <si>
    <t>Visiting Auckland sites for three days</t>
  </si>
  <si>
    <t>Meals - three meals for two people</t>
  </si>
  <si>
    <t>Car Hire</t>
  </si>
  <si>
    <t>Hotel - two nights</t>
  </si>
  <si>
    <t>Greymouth, Blenheim and Nelson site visits</t>
  </si>
  <si>
    <t>Blenheim / Woodbourne</t>
  </si>
  <si>
    <t>Christchurch</t>
  </si>
  <si>
    <t>Airport Parking</t>
  </si>
  <si>
    <t>Attending Taumaranui prototype launch</t>
  </si>
  <si>
    <t>Taupo</t>
  </si>
  <si>
    <t>Uber from the airport</t>
  </si>
  <si>
    <t>Meeting Christchurch service providers and visiting sites</t>
  </si>
  <si>
    <t>Taxi</t>
  </si>
  <si>
    <t>Uber to the site from the airport</t>
  </si>
  <si>
    <t>Visiting Christchurch sites</t>
  </si>
  <si>
    <t>Visiting Rotorua sites and attending Youth Justice regional managers meeting</t>
  </si>
  <si>
    <t>Rotorua</t>
  </si>
  <si>
    <t>Meals - two meals for one person</t>
  </si>
  <si>
    <t>Visiting Hasting site</t>
  </si>
  <si>
    <t>Meal for one person</t>
  </si>
  <si>
    <t>Napier</t>
  </si>
  <si>
    <t>Visiting Auckland site</t>
  </si>
  <si>
    <t>Visiting Tai Tokerau and Whangarei sites over two days</t>
  </si>
  <si>
    <t>Auckland; Kerikeri</t>
  </si>
  <si>
    <t>Kerikeri; Whangārei</t>
  </si>
  <si>
    <t>Subtotal - domestic travel</t>
  </si>
  <si>
    <r>
      <t xml:space="preserve">Local Travel    </t>
    </r>
    <r>
      <rPr>
        <sz val="12"/>
        <color theme="0"/>
        <rFont val="Arial"/>
        <family val="2"/>
      </rPr>
      <t>(within City, excluding travel to airport)</t>
    </r>
  </si>
  <si>
    <r>
      <t>Purpose of travel</t>
    </r>
    <r>
      <rPr>
        <sz val="10"/>
        <color theme="0"/>
        <rFont val="Arial"/>
        <family val="2"/>
      </rPr>
      <t xml:space="preserve">
(e.g. meeting with Minister)***</t>
    </r>
  </si>
  <si>
    <r>
      <t xml:space="preserve">Type of expense
</t>
    </r>
    <r>
      <rPr>
        <sz val="10"/>
        <color theme="0"/>
        <rFont val="Arial"/>
        <family val="2"/>
      </rPr>
      <t>(e.g. taxi, parking, bus)</t>
    </r>
  </si>
  <si>
    <t>Subtotal - local travel</t>
  </si>
  <si>
    <t>Total travel expenses</t>
  </si>
  <si>
    <t>* Any non-standard date format or date outside 1 July - 30 June will raise an alert. Check entry and select 'Yes' to accept/continue.</t>
  </si>
  <si>
    <t>** Note that GST may not apply to overseas purchases.</t>
  </si>
  <si>
    <t>*** Please include sufficient information to explain the trip and its costs including destination and duration.</t>
  </si>
  <si>
    <t>Group expenditure relating to each overseas trip.</t>
  </si>
  <si>
    <t>Subtotals and totals will appear automatically once you put information in rows above.</t>
  </si>
  <si>
    <t>Mark clearly if there is no information to disclose - provide a note to this effect in the 'Date' column (column A) for each travel category (local, domestic and international).</t>
  </si>
  <si>
    <t>Report Name</t>
  </si>
  <si>
    <t xml:space="preserve">0.0.4 </t>
  </si>
  <si>
    <t>Date</t>
  </si>
  <si>
    <t>08th of July 2026</t>
  </si>
  <si>
    <t>Employee</t>
  </si>
  <si>
    <t>Employee ID</t>
  </si>
  <si>
    <t>Claim Name</t>
  </si>
  <si>
    <t>Claim ID</t>
  </si>
  <si>
    <t>Claim Number</t>
  </si>
  <si>
    <t>Payment Type</t>
  </si>
  <si>
    <t>CitiBank Reference</t>
  </si>
  <si>
    <t>Card Transaction Status</t>
  </si>
  <si>
    <t>Transaction Date</t>
  </si>
  <si>
    <t>Expense Type</t>
  </si>
  <si>
    <t>Business Purpose</t>
  </si>
  <si>
    <t>Expense Amount</t>
  </si>
  <si>
    <t>Supplier Name</t>
  </si>
  <si>
    <t>City/Location</t>
  </si>
  <si>
    <t>Approval Status</t>
  </si>
  <si>
    <t>Payment Status</t>
  </si>
  <si>
    <t>Reimbursement Currency</t>
  </si>
  <si>
    <t>Tax Reclaim Posted Amount</t>
  </si>
  <si>
    <t>Sent for Payment Date</t>
  </si>
  <si>
    <t>Last Comment</t>
  </si>
  <si>
    <t>Has MRD</t>
  </si>
  <si>
    <t>Cost Centre - Code</t>
  </si>
  <si>
    <t>Cost Centre - Name</t>
  </si>
  <si>
    <t>FSC Reviewed</t>
  </si>
  <si>
    <t>Attendee</t>
  </si>
  <si>
    <t>Attendee Name</t>
  </si>
  <si>
    <t>Malu, Amanda</t>
  </si>
  <si>
    <t>51006331</t>
  </si>
  <si>
    <t>Auckland Trip 27 March 2026</t>
  </si>
  <si>
    <t>AE7A888297BC44D88E54</t>
  </si>
  <si>
    <t>4VNZLY</t>
  </si>
  <si>
    <t>Cash</t>
  </si>
  <si>
    <t xml:space="preserve">                 </t>
  </si>
  <si>
    <t>Parking - Casual</t>
  </si>
  <si>
    <t>parking</t>
  </si>
  <si>
    <t>Wellington Airport Ltd</t>
  </si>
  <si>
    <t>Approved</t>
  </si>
  <si>
    <t>Sent for Payment</t>
  </si>
  <si>
    <t>NZD</t>
  </si>
  <si>
    <t>From the 26/03/2026 to 27/03/2026 (1 day and 1 hr)</t>
  </si>
  <si>
    <t>No</t>
  </si>
  <si>
    <t>700000</t>
  </si>
  <si>
    <t>Y</t>
  </si>
  <si>
    <t>Trip to Auckland April 2026</t>
  </si>
  <si>
    <t>6249A60823E1425B90E7</t>
  </si>
  <si>
    <t>VS4S9O</t>
  </si>
  <si>
    <t>Wellington International Airport Limited</t>
  </si>
  <si>
    <t>airport parking WLG - From  09/04/26 10:30 am  to 10/04/26  4:00 pm</t>
  </si>
  <si>
    <t>Meals - NZ</t>
  </si>
  <si>
    <t>meals</t>
  </si>
  <si>
    <t>Mexican Cafe</t>
  </si>
  <si>
    <t>dinner for Amanda Malu and Radha Balarishnan</t>
  </si>
  <si>
    <t>Amanda Malu and Radha Balakrishnan</t>
  </si>
  <si>
    <t>Lunch for Amanda Malu and Doug Hauraki</t>
  </si>
  <si>
    <t>The Artisan</t>
  </si>
  <si>
    <t>Amanda Malu and Doug</t>
  </si>
  <si>
    <t>meal</t>
  </si>
  <si>
    <t>Novotel Auckland Airport</t>
  </si>
  <si>
    <t>receipt include alcohol, final amount deducted by $8.5</t>
  </si>
  <si>
    <t>extra parking for while visiting Akl - From 09/04/26 to 11/04/26 - Period 2 days and 8 hr.</t>
  </si>
  <si>
    <t>Staff Functions</t>
  </si>
  <si>
    <t>Korowai Manaaki lunch - incident Fri 10 April</t>
  </si>
  <si>
    <t>Domino's</t>
  </si>
  <si>
    <t>Groceries</t>
  </si>
  <si>
    <t>Milk for Wiri site</t>
  </si>
  <si>
    <t>Z Roscommon Rd</t>
  </si>
  <si>
    <t>Tea Room Supplies</t>
  </si>
  <si>
    <t>Snack supplies Wiri site</t>
  </si>
  <si>
    <t>Woolworths</t>
  </si>
  <si>
    <t>Parking at Akl Airport</t>
  </si>
  <si>
    <t>Auckland Int. Airport</t>
  </si>
  <si>
    <t>From the 10/04/26  to 11/04/26  ( Duration 13 hrs.)</t>
  </si>
  <si>
    <t>Travel to Taumarunui</t>
  </si>
  <si>
    <t>AB0B8F441CF64FC9B2F2</t>
  </si>
  <si>
    <t>N0K4QG</t>
  </si>
  <si>
    <t>travel from the airport</t>
  </si>
  <si>
    <t>Uber</t>
  </si>
  <si>
    <t>Travel from the airport home - Taumaranui Prototype Launch 30 April 2026</t>
  </si>
  <si>
    <t>Trip to Christchurch 8 May 2026</t>
  </si>
  <si>
    <t>852EE9317AB54267901B</t>
  </si>
  <si>
    <t>1STC1A</t>
  </si>
  <si>
    <t>Taxi from the office to the airport</t>
  </si>
  <si>
    <t>Wellington Combined Taxis 2025 Ltd</t>
  </si>
  <si>
    <t>taxi from the office to the airport, flying to Christchurch for a site visits on 6.25pm flight</t>
  </si>
  <si>
    <t>travel to the site for a site visit</t>
  </si>
  <si>
    <t>Travelling to the site from accommodation to meet others for a site vistis.</t>
  </si>
  <si>
    <t>May Executive card Expenses</t>
  </si>
  <si>
    <t>1AA52559B54F40B0897A</t>
  </si>
  <si>
    <t>G9C0AG</t>
  </si>
  <si>
    <t>Citibank</t>
  </si>
  <si>
    <t>6000042SD30008902194</t>
  </si>
  <si>
    <t xml:space="preserve">Assigned         </t>
  </si>
  <si>
    <t>Trip to Rotorua, site visits</t>
  </si>
  <si>
    <t>Mac s Steakhouse</t>
  </si>
  <si>
    <t>6000042SZN0008820433</t>
  </si>
  <si>
    <t>travel  for a site visit</t>
  </si>
  <si>
    <t>Novotel</t>
  </si>
  <si>
    <t>Cannot locate this receipt</t>
  </si>
  <si>
    <t>Yes</t>
  </si>
  <si>
    <t>June Card Expenses</t>
  </si>
  <si>
    <t>6B69E37228294274B016</t>
  </si>
  <si>
    <t>CB6BZC</t>
  </si>
  <si>
    <t>6000042WNW0008808092</t>
  </si>
  <si>
    <t>Trip to Hawkes Bay</t>
  </si>
  <si>
    <t>The Curve Restaurant</t>
  </si>
  <si>
    <t>Expenses and IEP</t>
  </si>
  <si>
    <t>Orbit data</t>
  </si>
  <si>
    <t>TOTAL</t>
  </si>
  <si>
    <t>Total as per summary</t>
  </si>
  <si>
    <t>Pizza repaid, therefore not included</t>
  </si>
  <si>
    <t>Days (departuredate)</t>
  </si>
  <si>
    <t>destination</t>
  </si>
  <si>
    <t>reportingvalue3</t>
  </si>
  <si>
    <t>departuredate</t>
  </si>
  <si>
    <t>Sum of amountexclgst</t>
  </si>
  <si>
    <t>8-Mar</t>
  </si>
  <si>
    <t>PMR</t>
  </si>
  <si>
    <t>MIHI WHAKATAU MSA PN</t>
  </si>
  <si>
    <t>26-Mar</t>
  </si>
  <si>
    <t>AKL</t>
  </si>
  <si>
    <t>INTERAGENCY HUB HUI</t>
  </si>
  <si>
    <t>Air</t>
  </si>
  <si>
    <t>9-Apr</t>
  </si>
  <si>
    <t>VISIT TO AUCKLAND SITES</t>
  </si>
  <si>
    <t>10-Apr</t>
  </si>
  <si>
    <t>11-Apr</t>
  </si>
  <si>
    <t>WLG</t>
  </si>
  <si>
    <t>15-Apr</t>
  </si>
  <si>
    <t>BHE</t>
  </si>
  <si>
    <t>CE SITE VISITS</t>
  </si>
  <si>
    <t>CHC</t>
  </si>
  <si>
    <t>Other</t>
  </si>
  <si>
    <t>16-Apr</t>
  </si>
  <si>
    <t>NSN</t>
  </si>
  <si>
    <t>30-Apr</t>
  </si>
  <si>
    <t>ATTENDING TAUMARANUI PROTOTYPE LAUNCH</t>
  </si>
  <si>
    <t>7-May</t>
  </si>
  <si>
    <t>PROVIDER AND SITE VISITS</t>
  </si>
  <si>
    <t>8-May</t>
  </si>
  <si>
    <t>10-May</t>
  </si>
  <si>
    <t>13-May</t>
  </si>
  <si>
    <t>CHRISTCHURCH SITE VISITS</t>
  </si>
  <si>
    <t>20-May</t>
  </si>
  <si>
    <t>ROT</t>
  </si>
  <si>
    <t>SITE VISITS, INCLUDING YJSRC REGIONAL MANAGER HUI</t>
  </si>
  <si>
    <t>4-Jun</t>
  </si>
  <si>
    <t>Site visits</t>
  </si>
  <si>
    <t>7-Jun</t>
  </si>
  <si>
    <t>17-Jun</t>
  </si>
  <si>
    <t>TAI TOKERAU WHANGAREI VISITS</t>
  </si>
  <si>
    <t>KKE</t>
  </si>
  <si>
    <t>18-Jun</t>
  </si>
  <si>
    <t>WRE</t>
  </si>
  <si>
    <t>16-Jul</t>
  </si>
  <si>
    <t>SHADOW NCC AND SW IN GREY LYNN</t>
  </si>
  <si>
    <t>Grand Total</t>
  </si>
  <si>
    <t>Hospitality Offered to Third Parties*</t>
  </si>
  <si>
    <t>All hospitality expenses provided by the chief executive in the context of his/her job to anyone external to the Public Service or statutory Crown entities.</t>
  </si>
  <si>
    <t>Date(s)**</t>
  </si>
  <si>
    <r>
      <t xml:space="preserve">Purpose of hospitality
</t>
    </r>
    <r>
      <rPr>
        <sz val="10"/>
        <color theme="0"/>
        <rFont val="Arial"/>
        <family val="2"/>
      </rPr>
      <t xml:space="preserve">(e.g. hosting delegation from China, building relationships, team building) </t>
    </r>
  </si>
  <si>
    <r>
      <t xml:space="preserve">Type of expense
</t>
    </r>
    <r>
      <rPr>
        <sz val="10"/>
        <color theme="0"/>
        <rFont val="Arial"/>
        <family val="2"/>
      </rPr>
      <t>(what and for how many e.g. dinner for 5)</t>
    </r>
  </si>
  <si>
    <t xml:space="preserve">Total hospitality expenses </t>
  </si>
  <si>
    <t>* Third parties include people and organisations external to the public service or statutory Crown entities.</t>
  </si>
  <si>
    <t>** Any non-standard date format or date outside 1 July - 30 June will raise an alert. Check entry and select 'Yes' to accept/continue.</t>
  </si>
  <si>
    <t>Total cost will appear automatically once you put information in rows above.</t>
  </si>
  <si>
    <t>Mark clearly if there is no information to disclose - provide a note to this effect in the 'Date' column (column A).</t>
  </si>
  <si>
    <t>All Other Expenses</t>
  </si>
  <si>
    <t>All other expenditure incurred by the chief executive that is not travel, hospitality or gifts.
Include e.g. phone and data costs, subscriptions, membership fees, conference fees, professional development costs, books and anything else.</t>
  </si>
  <si>
    <r>
      <t xml:space="preserve">Purpose of expense
</t>
    </r>
    <r>
      <rPr>
        <sz val="10"/>
        <color theme="0"/>
        <rFont val="Arial"/>
        <family val="2"/>
      </rPr>
      <t>(e.g. subscription part of employment agreement, development as agreed with SSC)</t>
    </r>
  </si>
  <si>
    <r>
      <t xml:space="preserve">Type of expense
</t>
    </r>
    <r>
      <rPr>
        <sz val="10"/>
        <color theme="0"/>
        <rFont val="Arial"/>
        <family val="2"/>
      </rPr>
      <t>(e.g. phone and data costs, membership fees)</t>
    </r>
  </si>
  <si>
    <t>Mar 26 - June 26</t>
  </si>
  <si>
    <t>Car park</t>
  </si>
  <si>
    <t>Parking</t>
  </si>
  <si>
    <t>Mobile plan</t>
  </si>
  <si>
    <t>Phone and data plan</t>
  </si>
  <si>
    <t>Laptop plan</t>
  </si>
  <si>
    <t>Laptop and data Plan</t>
  </si>
  <si>
    <t>Security alarm and CCTV installation at CE's home as a safety measure</t>
  </si>
  <si>
    <t>Security system</t>
  </si>
  <si>
    <t>iPad purchase</t>
  </si>
  <si>
    <t>IT Equipment</t>
  </si>
  <si>
    <t xml:space="preserve">Total other expenses </t>
  </si>
  <si>
    <t>Notes</t>
  </si>
  <si>
    <t>Chief Executive Gifts and Benefits Disclosure</t>
  </si>
  <si>
    <t>GST on values</t>
  </si>
  <si>
    <t>Gifts and Benefits over $50 annual value</t>
  </si>
  <si>
    <r>
      <rPr>
        <b/>
        <i/>
        <sz val="10"/>
        <color theme="1"/>
        <rFont val="Arial"/>
        <family val="2"/>
      </rPr>
      <t>Include all gifts, invitations to events and other hospitality</t>
    </r>
    <r>
      <rPr>
        <i/>
        <sz val="10"/>
        <color theme="1"/>
        <rFont val="Arial"/>
        <family val="2"/>
      </rPr>
      <t xml:space="preserve">, of $50 or more in total value per year, offered to the chief executive by people external to the organisation.
Include all gifts, invitations or other hospitality </t>
    </r>
    <r>
      <rPr>
        <b/>
        <i/>
        <sz val="10"/>
        <color theme="1"/>
        <rFont val="Arial"/>
        <family val="2"/>
      </rPr>
      <t>whether accepted or declined</t>
    </r>
    <r>
      <rPr>
        <i/>
        <sz val="10"/>
        <color theme="1"/>
        <rFont val="Arial"/>
        <family val="2"/>
      </rPr>
      <t>.</t>
    </r>
  </si>
  <si>
    <r>
      <t xml:space="preserve">Description
</t>
    </r>
    <r>
      <rPr>
        <sz val="10"/>
        <color theme="0"/>
        <rFont val="Arial"/>
        <family val="2"/>
      </rPr>
      <t>(e.g. event tickets, etc.)</t>
    </r>
  </si>
  <si>
    <r>
      <t xml:space="preserve">Was the gift accepted?
</t>
    </r>
    <r>
      <rPr>
        <sz val="10"/>
        <color theme="0"/>
        <rFont val="Arial"/>
        <family val="2"/>
      </rPr>
      <t>(drop-down list in cell)</t>
    </r>
  </si>
  <si>
    <r>
      <t xml:space="preserve">Offered by 
</t>
    </r>
    <r>
      <rPr>
        <sz val="10"/>
        <color theme="0"/>
        <rFont val="Arial"/>
        <family val="2"/>
      </rPr>
      <t>(who made the offer?)</t>
    </r>
  </si>
  <si>
    <r>
      <t>Estimated value in NZ$</t>
    </r>
    <r>
      <rPr>
        <sz val="10"/>
        <color theme="0"/>
        <rFont val="Arial"/>
        <family val="2"/>
      </rPr>
      <t xml:space="preserve">
(drop-down list in cell </t>
    </r>
    <r>
      <rPr>
        <sz val="10"/>
        <rFont val="Arial"/>
        <family val="2"/>
      </rPr>
      <t>but</t>
    </r>
    <r>
      <rPr>
        <sz val="10"/>
        <color theme="0"/>
        <rFont val="Arial"/>
        <family val="2"/>
      </rPr>
      <t xml:space="preserve"> provide specific value if possible)</t>
    </r>
  </si>
  <si>
    <r>
      <t xml:space="preserve">Other comments
</t>
    </r>
    <r>
      <rPr>
        <sz val="10"/>
        <color theme="0"/>
        <rFont val="Arial"/>
        <family val="2"/>
      </rPr>
      <t>(e.g. if given to others, whom?)</t>
    </r>
  </si>
  <si>
    <t>Women's Trust and Women's refuge evening event and charity action</t>
  </si>
  <si>
    <t>Sheffield</t>
  </si>
  <si>
    <t>Invitation to Speak – Universal Wellbeing Conference 2026: The Prevention Imperative</t>
  </si>
  <si>
    <t>Freedom Wellbeing Institute</t>
  </si>
  <si>
    <t>Invitation to Community Celebration in Taumarunui</t>
  </si>
  <si>
    <t>Taumarunui Partnering Roopū </t>
  </si>
  <si>
    <t>Invitation to launch of NZ first regulatory landscape mapping</t>
  </si>
  <si>
    <t>Ministry of Regulation</t>
  </si>
  <si>
    <t xml:space="preserve">Invitation to Spirit of Service Awards </t>
  </si>
  <si>
    <t>Public Service Commission</t>
  </si>
  <si>
    <t>Invitation to Cyber event</t>
  </si>
  <si>
    <t>Jackson Stone</t>
  </si>
  <si>
    <t>Farewell event for Professor Nic Smith, Vice-Chancellor</t>
  </si>
  <si>
    <t>Victoria University of Wellington</t>
  </si>
  <si>
    <t>Barnardos Foundation Gala complimentary dinner ticket</t>
  </si>
  <si>
    <t>Barnados</t>
  </si>
  <si>
    <t>Transparency International NZ Public Sector Leaders Integrity Forum</t>
  </si>
  <si>
    <t>Transparency International</t>
  </si>
  <si>
    <t>Total count of gift/benefit entries:</t>
  </si>
  <si>
    <t>Offered</t>
  </si>
  <si>
    <t>A one-off offer of something worth $25 is not included, but if the offer is made more than once a year, it should be disclosed.</t>
  </si>
  <si>
    <t>Include items such as invitations to functions and events, event tickets, gifts from overseas counterparts and commercial organisations (including that accepted by immediate family members).</t>
  </si>
  <si>
    <t>Include gifts and benefits that are declined.</t>
  </si>
  <si>
    <t>Number of gifts/benefits will update automatically once you put information in rows above.</t>
  </si>
  <si>
    <t>inv_companyname</t>
  </si>
  <si>
    <t>foldernumber</t>
  </si>
  <si>
    <t>invoicenumber</t>
  </si>
  <si>
    <t>paxname</t>
  </si>
  <si>
    <t>invoicedate</t>
  </si>
  <si>
    <t>foldercreationdate</t>
  </si>
  <si>
    <t>market</t>
  </si>
  <si>
    <t>segment_market</t>
  </si>
  <si>
    <t>origin</t>
  </si>
  <si>
    <t>folderdestination</t>
  </si>
  <si>
    <t>vendorname</t>
  </si>
  <si>
    <t>confirmationnumber</t>
  </si>
  <si>
    <t>incidentalitemdescription</t>
  </si>
  <si>
    <t>segmentdeparturedate2</t>
  </si>
  <si>
    <t>cardays</t>
  </si>
  <si>
    <t>hotelroomnights</t>
  </si>
  <si>
    <t>itemdescription</t>
  </si>
  <si>
    <t>amountexclgst</t>
  </si>
  <si>
    <t>gst</t>
  </si>
  <si>
    <t>amountinclgst</t>
  </si>
  <si>
    <t>approvername</t>
  </si>
  <si>
    <t>bookedby</t>
  </si>
  <si>
    <t>glcodelabel1</t>
  </si>
  <si>
    <t>glcodevalue1</t>
  </si>
  <si>
    <t>glcodedescription1</t>
  </si>
  <si>
    <t>glcodelabel2</t>
  </si>
  <si>
    <t>glcodevalue2</t>
  </si>
  <si>
    <t>glcodedescription2</t>
  </si>
  <si>
    <t>glcodelabel3</t>
  </si>
  <si>
    <t>glcodevalue3</t>
  </si>
  <si>
    <t>reportingvalue1</t>
  </si>
  <si>
    <t>reportingvalue2</t>
  </si>
  <si>
    <t>reportingvalue4</t>
  </si>
  <si>
    <t>reportingvalue5</t>
  </si>
  <si>
    <t>quantity</t>
  </si>
  <si>
    <t>codepartnodename</t>
  </si>
  <si>
    <t>outputcode</t>
  </si>
  <si>
    <t>invoicestatus</t>
  </si>
  <si>
    <t>incidental_details</t>
  </si>
  <si>
    <t>00L-RBM-N7Q</t>
  </si>
  <si>
    <t>INV0014072</t>
  </si>
  <si>
    <t>Domestic</t>
  </si>
  <si>
    <t>Orbit Fee</t>
  </si>
  <si>
    <t>Orbit World Travel Wellington</t>
  </si>
  <si>
    <t>Online Domestic Fee</t>
  </si>
  <si>
    <t>Elizabeth Scurr</t>
  </si>
  <si>
    <t>Zaneta Waitai</t>
  </si>
  <si>
    <t>Cost Centre</t>
  </si>
  <si>
    <t>Entity</t>
  </si>
  <si>
    <t>STAFF</t>
  </si>
  <si>
    <t>Cutover</t>
  </si>
  <si>
    <t>00L-RBM-PBW</t>
  </si>
  <si>
    <t>ZQN</t>
  </si>
  <si>
    <t>Amendment Domestic Fee - made by Consultant</t>
  </si>
  <si>
    <t>Air New Zealand</t>
  </si>
  <si>
    <t>TKT NO: 9493694200</t>
  </si>
  <si>
    <t>TKT NO: 9493694146</t>
  </si>
  <si>
    <t>INV0014444</t>
  </si>
  <si>
    <t>TKT NO: 9493874832</t>
  </si>
  <si>
    <t>Avis Car Rental</t>
  </si>
  <si>
    <t>16568229NZ6</t>
  </si>
  <si>
    <t>Net Time and Mileage</t>
  </si>
  <si>
    <t>Charge Back Domestic Line Item Fee-Carbooking</t>
  </si>
  <si>
    <t>Charge Back Domestic Fee-Carbooking</t>
  </si>
  <si>
    <t>Wellington Airport Parking</t>
  </si>
  <si>
    <t>1RCSD</t>
  </si>
  <si>
    <t>Wellington Airport Parking, Airport Parking</t>
  </si>
  <si>
    <t>Offline Domestic Fee</t>
  </si>
  <si>
    <t>00L-RBN-ZBT</t>
  </si>
  <si>
    <t>Online Assist Domestic Fee</t>
  </si>
  <si>
    <t>TKT NO: 9494042288</t>
  </si>
  <si>
    <t>00L-RBM-JDH</t>
  </si>
  <si>
    <t>INV0013712</t>
  </si>
  <si>
    <t>TUO</t>
  </si>
  <si>
    <t>TKT NO: 9493654356</t>
  </si>
  <si>
    <t>00L-RBL-WH5</t>
  </si>
  <si>
    <t>Charge Back Domestic Fee-Hotel</t>
  </si>
  <si>
    <t>Elke Schaefer</t>
  </si>
  <si>
    <t>Legacy Airedale Hotel Auckland</t>
  </si>
  <si>
    <t>INV0013376</t>
  </si>
  <si>
    <t>TKT NO: 6027593843</t>
  </si>
  <si>
    <t>Dinner</t>
  </si>
  <si>
    <t>Charge Back Domestic Line Item Fee-Hotel</t>
  </si>
  <si>
    <t>00L-RBL-9L6</t>
  </si>
  <si>
    <t>Edwin Wong</t>
  </si>
  <si>
    <t>TKT NO: 9493595184</t>
  </si>
  <si>
    <t>TKT NO: 9493663140</t>
  </si>
  <si>
    <t>TKT NO: 9493656839</t>
  </si>
  <si>
    <t>00L-RBM-TVV</t>
  </si>
  <si>
    <t>Novotel Rotorua Lakeside</t>
  </si>
  <si>
    <t>1874AEJ0560</t>
  </si>
  <si>
    <t>Breakfast</t>
  </si>
  <si>
    <t>PDS149</t>
  </si>
  <si>
    <t>Wellington Airport Parking, Covered Car Park</t>
  </si>
  <si>
    <t>TKT NO: 9493727178</t>
  </si>
  <si>
    <t>00L-RBL-8BW</t>
  </si>
  <si>
    <t>Elizabeth Devine</t>
  </si>
  <si>
    <t>11435842NZ5</t>
  </si>
  <si>
    <t>00L-RBL-82Q</t>
  </si>
  <si>
    <t>Car Parking</t>
  </si>
  <si>
    <t>Fuel Charges</t>
  </si>
  <si>
    <t>TKT NO: 9493590962</t>
  </si>
  <si>
    <t>After Hours Fee (Urgent)</t>
  </si>
  <si>
    <t>Misc Charges</t>
  </si>
  <si>
    <t>7485AD90806</t>
  </si>
  <si>
    <t>The Hotel Nelson</t>
  </si>
  <si>
    <t>LQ5463FUGJ</t>
  </si>
  <si>
    <t>TKT NO: 9493605594</t>
  </si>
  <si>
    <t>The Marlborough Riverside Hotel</t>
  </si>
  <si>
    <t>Confirmed - Phone</t>
  </si>
  <si>
    <t>Beverage</t>
  </si>
  <si>
    <t>5MTTH</t>
  </si>
  <si>
    <t>Lunch</t>
  </si>
  <si>
    <t>TKT NO: 9493567840</t>
  </si>
  <si>
    <t>00L-RBM-R9B</t>
  </si>
  <si>
    <t>TKT NO: 9493885374</t>
  </si>
  <si>
    <t>Kerikeri Homestead Motel</t>
  </si>
  <si>
    <t>AMA162104014</t>
  </si>
  <si>
    <t>Distinction Whangarei Hotel And Conference</t>
  </si>
  <si>
    <t>TKT NO: 9493721827</t>
  </si>
  <si>
    <t>TKT NO: 9493974383</t>
  </si>
  <si>
    <t>00L-RBL-JRQ</t>
  </si>
  <si>
    <t>Online Land Only Domestic Fee</t>
  </si>
  <si>
    <t>Copthorne Hotel Palmerston North</t>
  </si>
  <si>
    <t>4156H095P</t>
  </si>
  <si>
    <t>00L-RBL-74T</t>
  </si>
  <si>
    <t>Cancellation Fee - Domestic</t>
  </si>
  <si>
    <t>CE VISIT TO WHAKATAKAPOKAI AND KOROWAI MANAAKI</t>
  </si>
  <si>
    <t>Subtotal excl GST</t>
  </si>
  <si>
    <t>Row count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</si>
</sst>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quot;$&quot;* #,##0.00_-;_-&quot;$&quot;* &quot;-&quot;??_-;_-@_-"/>
    <numFmt numFmtId="43" formatCode="_-* #,##0.00_-;\-* #,##0.00_-;_-* &quot;-&quot;??_-;_-@_-"/>
    <numFmt numFmtId="164" formatCode="&quot;$&quot;#,##0.00_);[Red]\(&quot;$&quot;#,##0.00\)"/>
    <numFmt numFmtId="165" formatCode="_(&quot;$&quot;* #,##0.00_);_(&quot;$&quot;* \(#,##0.00\);_(&quot;$&quot;* &quot;-&quot;??_);_(@_)"/>
    <numFmt numFmtId="166" formatCode="&quot;$&quot;#,##0.00"/>
    <numFmt numFmtId="167" formatCode="[$-1409]d\ mmmm\ yyyy;@"/>
    <numFmt numFmtId="168" formatCode="d/mm/yyyy;@"/>
  </numFmts>
  <fonts count="44">
    <font>
      <sz val="10"/>
      <color theme="1"/>
      <name val="Arial"/>
      <family val="2"/>
    </font>
    <font>
      <b/>
      <sz val="10"/>
      <color indexed="8"/>
      <name val="Arial"/>
      <family val="2"/>
    </font>
    <font>
      <b/>
      <i/>
      <sz val="12"/>
      <color indexed="8"/>
      <name val="Arial"/>
      <family val="2"/>
    </font>
    <font>
      <b/>
      <sz val="12"/>
      <color indexed="8"/>
      <name val="Arial"/>
      <family val="2"/>
    </font>
    <font>
      <b/>
      <sz val="10"/>
      <color theme="1"/>
      <name val="Arial"/>
      <family val="2"/>
    </font>
    <font>
      <i/>
      <sz val="10"/>
      <color indexed="8"/>
      <name val="Arial"/>
      <family val="2"/>
    </font>
    <font>
      <sz val="10"/>
      <color indexed="8"/>
      <name val="Arial"/>
      <family val="2"/>
    </font>
    <font>
      <sz val="11"/>
      <color theme="1"/>
      <name val="Arial"/>
      <family val="2"/>
    </font>
    <font>
      <i/>
      <sz val="10"/>
      <color theme="1"/>
      <name val="Arial"/>
      <family val="2"/>
    </font>
    <font>
      <b/>
      <i/>
      <sz val="10"/>
      <color theme="1"/>
      <name val="Arial"/>
      <family val="2"/>
    </font>
    <font>
      <u/>
      <sz val="10"/>
      <color theme="10"/>
      <name val="Arial"/>
      <family val="2"/>
    </font>
    <font>
      <sz val="11"/>
      <name val="Arial"/>
      <family val="2"/>
    </font>
    <font>
      <u/>
      <sz val="11"/>
      <color theme="10"/>
      <name val="Arial"/>
      <family val="2"/>
    </font>
    <font>
      <sz val="12"/>
      <color theme="1"/>
      <name val="Arial"/>
      <family val="2"/>
    </font>
    <font>
      <sz val="12"/>
      <color indexed="8"/>
      <name val="Arial"/>
      <family val="2"/>
    </font>
    <font>
      <sz val="10"/>
      <name val="Arial"/>
      <family val="2"/>
    </font>
    <font>
      <sz val="10"/>
      <color theme="0"/>
      <name val="Arial"/>
      <family val="2"/>
    </font>
    <font>
      <b/>
      <sz val="12"/>
      <name val="Arial"/>
      <family val="2"/>
    </font>
    <font>
      <b/>
      <sz val="12"/>
      <color theme="0"/>
      <name val="Arial"/>
      <family val="2"/>
    </font>
    <font>
      <b/>
      <sz val="11"/>
      <color theme="0"/>
      <name val="Arial"/>
      <family val="2"/>
    </font>
    <font>
      <b/>
      <sz val="10"/>
      <color theme="0"/>
      <name val="Arial"/>
      <family val="2"/>
    </font>
    <font>
      <b/>
      <sz val="10"/>
      <name val="Arial"/>
      <family val="2"/>
    </font>
    <font>
      <b/>
      <sz val="16"/>
      <color theme="0"/>
      <name val="Arial"/>
      <family val="2"/>
    </font>
    <font>
      <sz val="10"/>
      <color theme="1"/>
      <name val="Arial"/>
      <family val="2"/>
    </font>
    <font>
      <sz val="12"/>
      <color theme="0"/>
      <name val="Arial"/>
      <family val="2"/>
    </font>
    <font>
      <b/>
      <sz val="12"/>
      <color rgb="FFFF0000"/>
      <name val="Arial"/>
      <family val="2"/>
    </font>
    <font>
      <b/>
      <sz val="12"/>
      <color theme="1"/>
      <name val="Arial"/>
      <family val="2"/>
    </font>
    <font>
      <sz val="11"/>
      <color rgb="FFFF0000"/>
      <name val="Arial"/>
      <family val="2"/>
    </font>
    <font>
      <u/>
      <sz val="11"/>
      <color rgb="FF0070C0"/>
      <name val="Arial"/>
      <family val="2"/>
    </font>
    <font>
      <sz val="11"/>
      <color theme="10"/>
      <name val="Arial"/>
      <family val="2"/>
    </font>
    <font>
      <sz val="9"/>
      <color indexed="81"/>
      <name val="Tahoma"/>
      <family val="2"/>
    </font>
    <font>
      <b/>
      <sz val="10"/>
      <color theme="1" tint="0.499984740745262"/>
      <name val="Arial"/>
      <family val="2"/>
    </font>
    <font>
      <sz val="10"/>
      <color theme="1" tint="0.499984740745262"/>
      <name val="Arial"/>
      <family val="2"/>
    </font>
    <font>
      <b/>
      <sz val="11"/>
      <color theme="1"/>
      <name val="Arial"/>
      <family val="2"/>
    </font>
    <font>
      <b/>
      <sz val="11"/>
      <name val="Arial"/>
      <family val="2"/>
    </font>
    <font>
      <b/>
      <sz val="10"/>
      <color rgb="FFFFC000"/>
      <name val="Arial"/>
      <family val="2"/>
    </font>
    <font>
      <sz val="12"/>
      <color theme="0" tint="-0.499984740745262"/>
      <name val="Arial"/>
      <family val="2"/>
    </font>
    <font>
      <sz val="8"/>
      <name val="Arial"/>
      <family val="2"/>
    </font>
    <font>
      <sz val="10"/>
      <color theme="1"/>
      <name val="Tahoma"/>
      <family val="2"/>
    </font>
    <font>
      <sz val="10"/>
      <color rgb="FF000000"/>
      <name val="Arial"/>
      <family val="2"/>
    </font>
    <font>
      <b/>
      <sz val="11"/>
      <color theme="1"/>
      <name val="Calibri"/>
      <family val="2"/>
      <scheme val="minor"/>
    </font>
    <font>
      <b/>
      <sz val="10"/>
      <color rgb="FFFFFFFF"/>
      <name val="Arial"/>
      <family val="2"/>
    </font>
    <font>
      <b/>
      <sz val="10"/>
      <color theme="1"/>
      <name val="Tahoma"/>
      <family val="2"/>
    </font>
    <font>
      <b/>
      <sz val="10"/>
      <color theme="1"/>
      <name val="Tahoma"/>
    </font>
  </fonts>
  <fills count="17">
    <fill>
      <patternFill patternType="none"/>
    </fill>
    <fill>
      <patternFill patternType="gray125"/>
    </fill>
    <fill>
      <patternFill patternType="solid">
        <fgColor theme="3" tint="-0.249977111117893"/>
        <bgColor indexed="64"/>
      </patternFill>
    </fill>
    <fill>
      <patternFill patternType="solid">
        <fgColor theme="3"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rgb="FFFFFF00"/>
        <bgColor indexed="64"/>
      </patternFill>
    </fill>
    <fill>
      <patternFill patternType="solid">
        <fgColor rgb="FF99FF99"/>
        <bgColor indexed="64"/>
      </patternFill>
    </fill>
    <fill>
      <patternFill patternType="solid">
        <fgColor rgb="FFCCFFCC"/>
        <bgColor indexed="64"/>
      </patternFill>
    </fill>
    <fill>
      <patternFill patternType="solid">
        <fgColor rgb="FFCCFFCC"/>
        <bgColor rgb="FF000000"/>
      </patternFill>
    </fill>
    <fill>
      <patternFill patternType="solid">
        <fgColor rgb="FF1F4E78"/>
        <bgColor indexed="64"/>
      </patternFill>
    </fill>
    <fill>
      <patternFill patternType="solid">
        <fgColor rgb="FFD9EAF7"/>
        <bgColor indexed="64"/>
      </patternFill>
    </fill>
    <fill>
      <patternFill patternType="solid">
        <fgColor theme="2" tint="-9.9978637043366805E-2"/>
        <bgColor indexed="64"/>
      </patternFill>
    </fill>
    <fill>
      <patternFill patternType="solid">
        <fgColor rgb="FFFF0000"/>
        <bgColor indexed="64"/>
      </patternFill>
    </fill>
  </fills>
  <borders count="11">
    <border>
      <left/>
      <right/>
      <top/>
      <bottom/>
      <diagonal/>
    </border>
    <border>
      <left style="thin">
        <color indexed="64"/>
      </left>
      <right/>
      <top/>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diagonal/>
    </border>
    <border>
      <left style="thin">
        <color indexed="64"/>
      </left>
      <right style="thin">
        <color indexed="64"/>
      </right>
      <top style="thin">
        <color indexed="64"/>
      </top>
      <bottom style="thin">
        <color indexed="64"/>
      </bottom>
      <diagonal/>
    </border>
    <border>
      <left/>
      <right style="thin">
        <color rgb="FFBFBFBF"/>
      </right>
      <top/>
      <bottom style="thin">
        <color rgb="FFBFBFBF"/>
      </bottom>
      <diagonal/>
    </border>
    <border>
      <left style="thin">
        <color rgb="FFBFBFBF"/>
      </left>
      <right style="thin">
        <color rgb="FFBFBFBF"/>
      </right>
      <top style="thin">
        <color rgb="FFBFBFBF"/>
      </top>
      <bottom style="thin">
        <color rgb="FFBFBFBF"/>
      </bottom>
      <diagonal/>
    </border>
    <border>
      <left style="thin">
        <color rgb="FFBFBFBF"/>
      </left>
      <right style="thin">
        <color rgb="FFBFBFBF"/>
      </right>
      <top/>
      <bottom style="thin">
        <color rgb="FFBFBFBF"/>
      </bottom>
      <diagonal/>
    </border>
  </borders>
  <cellStyleXfs count="5">
    <xf numFmtId="0" fontId="0" fillId="0" borderId="0"/>
    <xf numFmtId="0" fontId="10" fillId="0" borderId="0" applyNumberFormat="0" applyFill="0" applyBorder="0" applyAlignment="0" applyProtection="0"/>
    <xf numFmtId="165" fontId="23" fillId="0" borderId="0" applyFont="0" applyFill="0" applyBorder="0" applyAlignment="0" applyProtection="0"/>
    <xf numFmtId="0" fontId="38" fillId="0" borderId="0"/>
    <xf numFmtId="43" fontId="23" fillId="0" borderId="0" applyFont="0" applyFill="0" applyBorder="0" applyAlignment="0" applyProtection="0"/>
  </cellStyleXfs>
  <cellXfs count="177">
    <xf numFmtId="0" fontId="0" fillId="0" borderId="0" xfId="0"/>
    <xf numFmtId="0" fontId="0" fillId="0" borderId="0" xfId="0" applyAlignment="1" applyProtection="1">
      <alignment wrapText="1"/>
      <protection locked="0"/>
    </xf>
    <xf numFmtId="0" fontId="0" fillId="0" borderId="0" xfId="0" applyProtection="1">
      <protection locked="0"/>
    </xf>
    <xf numFmtId="0" fontId="18" fillId="2" borderId="0" xfId="0" applyFont="1" applyFill="1" applyAlignment="1">
      <alignment vertical="center" wrapText="1" readingOrder="1"/>
    </xf>
    <xf numFmtId="0" fontId="0" fillId="5" borderId="0" xfId="0" applyFill="1" applyAlignment="1">
      <alignment wrapText="1"/>
    </xf>
    <xf numFmtId="0" fontId="18" fillId="0" borderId="0" xfId="0" applyFont="1" applyAlignment="1">
      <alignment vertical="center" wrapText="1" readingOrder="1"/>
    </xf>
    <xf numFmtId="0" fontId="17" fillId="0" borderId="0" xfId="0" applyFont="1" applyAlignment="1">
      <alignment vertical="center" wrapText="1" readingOrder="1"/>
    </xf>
    <xf numFmtId="0" fontId="21" fillId="0" borderId="0" xfId="0" applyFont="1" applyAlignment="1">
      <alignment vertical="center" wrapText="1" readingOrder="1"/>
    </xf>
    <xf numFmtId="0" fontId="21" fillId="0" borderId="3" xfId="0" applyFont="1" applyBorder="1" applyAlignment="1">
      <alignment vertical="center" wrapText="1" readingOrder="1"/>
    </xf>
    <xf numFmtId="0" fontId="31" fillId="0" borderId="3" xfId="0" applyFont="1" applyBorder="1" applyAlignment="1">
      <alignment horizontal="left" vertical="center" wrapText="1" indent="2" readingOrder="1"/>
    </xf>
    <xf numFmtId="0" fontId="0" fillId="4" borderId="0" xfId="0" applyFill="1"/>
    <xf numFmtId="0" fontId="0" fillId="5" borderId="0" xfId="0" applyFill="1"/>
    <xf numFmtId="0" fontId="4" fillId="6" borderId="0" xfId="0" applyFont="1" applyFill="1"/>
    <xf numFmtId="0" fontId="4" fillId="6" borderId="0" xfId="0" applyFont="1" applyFill="1" applyAlignment="1">
      <alignment wrapText="1"/>
    </xf>
    <xf numFmtId="0" fontId="26" fillId="0" borderId="0" xfId="0" applyFont="1"/>
    <xf numFmtId="166" fontId="25" fillId="0" borderId="0" xfId="0" applyNumberFormat="1" applyFont="1" applyAlignment="1">
      <alignment vertical="center" wrapText="1"/>
    </xf>
    <xf numFmtId="0" fontId="19" fillId="0" borderId="0" xfId="0" applyFont="1" applyAlignment="1">
      <alignment horizontal="center" vertical="center" wrapText="1"/>
    </xf>
    <xf numFmtId="0" fontId="0" fillId="0" borderId="0" xfId="0" applyAlignment="1">
      <alignment wrapText="1"/>
    </xf>
    <xf numFmtId="0" fontId="4" fillId="0" borderId="0" xfId="0" applyFont="1" applyAlignment="1">
      <alignment wrapText="1"/>
    </xf>
    <xf numFmtId="0" fontId="1" fillId="0" borderId="0" xfId="0" applyFont="1" applyAlignment="1">
      <alignment wrapText="1"/>
    </xf>
    <xf numFmtId="0" fontId="0" fillId="0" borderId="0" xfId="0" applyAlignment="1">
      <alignment vertical="center"/>
    </xf>
    <xf numFmtId="0" fontId="4" fillId="0" borderId="0" xfId="0" applyFont="1"/>
    <xf numFmtId="0" fontId="0" fillId="0" borderId="0" xfId="0" applyAlignment="1">
      <alignment horizontal="justify" vertical="center"/>
    </xf>
    <xf numFmtId="0" fontId="14" fillId="0" borderId="0" xfId="0" applyFont="1" applyAlignment="1">
      <alignment vertical="center" wrapText="1" readingOrder="1"/>
    </xf>
    <xf numFmtId="0" fontId="20" fillId="3" borderId="0" xfId="0" applyFont="1" applyFill="1" applyAlignment="1">
      <alignment vertical="center" wrapText="1"/>
    </xf>
    <xf numFmtId="0" fontId="0" fillId="0" borderId="0" xfId="0" applyAlignment="1">
      <alignment vertical="top"/>
    </xf>
    <xf numFmtId="0" fontId="0" fillId="0" borderId="0" xfId="0" applyAlignment="1">
      <alignment vertical="top" wrapText="1"/>
    </xf>
    <xf numFmtId="0" fontId="3" fillId="0" borderId="0" xfId="0" applyFont="1" applyAlignment="1">
      <alignment wrapText="1"/>
    </xf>
    <xf numFmtId="0" fontId="0" fillId="0" borderId="0" xfId="0" applyAlignment="1">
      <alignment vertical="center" wrapText="1"/>
    </xf>
    <xf numFmtId="0" fontId="2" fillId="0" borderId="0" xfId="0" applyFont="1" applyAlignment="1">
      <alignment wrapText="1"/>
    </xf>
    <xf numFmtId="0" fontId="1" fillId="0" borderId="0" xfId="0" applyFont="1" applyAlignment="1">
      <alignment vertical="center" wrapText="1"/>
    </xf>
    <xf numFmtId="0" fontId="19" fillId="3" borderId="0" xfId="0" applyFont="1" applyFill="1" applyAlignment="1">
      <alignment vertical="center" wrapText="1" readingOrder="1"/>
    </xf>
    <xf numFmtId="0" fontId="16" fillId="3" borderId="0" xfId="0" applyFont="1" applyFill="1"/>
    <xf numFmtId="1" fontId="21" fillId="0" borderId="5" xfId="0" applyNumberFormat="1" applyFont="1" applyBorder="1" applyAlignment="1">
      <alignment horizontal="center" vertical="center" wrapText="1"/>
    </xf>
    <xf numFmtId="0" fontId="15" fillId="0" borderId="0" xfId="0" applyFont="1" applyAlignment="1">
      <alignment vertical="center"/>
    </xf>
    <xf numFmtId="1" fontId="17" fillId="0" borderId="0" xfId="0" applyNumberFormat="1" applyFont="1" applyAlignment="1">
      <alignment horizontal="center" vertical="center" wrapText="1"/>
    </xf>
    <xf numFmtId="165" fontId="17" fillId="0" borderId="0" xfId="2" applyFont="1" applyFill="1" applyBorder="1" applyAlignment="1" applyProtection="1">
      <alignment vertical="center" wrapText="1" readingOrder="1"/>
    </xf>
    <xf numFmtId="0" fontId="15" fillId="0" borderId="0" xfId="0" applyFont="1" applyAlignment="1">
      <alignment vertical="center" wrapText="1"/>
    </xf>
    <xf numFmtId="0" fontId="0" fillId="5" borderId="0" xfId="0" applyFill="1" applyAlignment="1">
      <alignment horizontal="left" vertical="top"/>
    </xf>
    <xf numFmtId="0" fontId="18" fillId="2" borderId="0" xfId="0" applyFont="1" applyFill="1" applyAlignment="1">
      <alignment horizontal="center" vertical="center"/>
    </xf>
    <xf numFmtId="0" fontId="27" fillId="0" borderId="0" xfId="0" applyFont="1" applyAlignment="1">
      <alignment horizontal="center"/>
    </xf>
    <xf numFmtId="0" fontId="11" fillId="0" borderId="0" xfId="0" applyFont="1" applyAlignment="1">
      <alignment vertical="center"/>
    </xf>
    <xf numFmtId="0" fontId="19" fillId="2" borderId="0" xfId="0" applyFont="1" applyFill="1" applyAlignment="1">
      <alignment horizontal="justify" vertical="center"/>
    </xf>
    <xf numFmtId="0" fontId="7" fillId="0" borderId="0" xfId="0" applyFont="1" applyAlignment="1">
      <alignment vertical="center"/>
    </xf>
    <xf numFmtId="0" fontId="7" fillId="0" borderId="0" xfId="0" applyFont="1" applyAlignment="1">
      <alignment vertical="center" wrapText="1"/>
    </xf>
    <xf numFmtId="0" fontId="11" fillId="0" borderId="0" xfId="0" applyFont="1" applyAlignment="1">
      <alignment horizontal="justify" vertical="center"/>
    </xf>
    <xf numFmtId="0" fontId="7" fillId="0" borderId="0" xfId="0" applyFont="1" applyAlignment="1">
      <alignment horizontal="justify" vertical="center"/>
    </xf>
    <xf numFmtId="0" fontId="19" fillId="3" borderId="0" xfId="0" applyFont="1" applyFill="1" applyAlignment="1">
      <alignment horizontal="justify" vertical="center"/>
    </xf>
    <xf numFmtId="0" fontId="11" fillId="0" borderId="0" xfId="1" applyFont="1" applyAlignment="1" applyProtection="1">
      <alignment horizontal="justify" vertical="center"/>
    </xf>
    <xf numFmtId="0" fontId="11" fillId="0" borderId="0" xfId="0" applyFont="1" applyAlignment="1">
      <alignment horizontal="left" vertical="center" wrapText="1"/>
    </xf>
    <xf numFmtId="0" fontId="12" fillId="0" borderId="0" xfId="1" applyFont="1" applyAlignment="1" applyProtection="1">
      <alignment vertical="center"/>
    </xf>
    <xf numFmtId="0" fontId="12" fillId="0" borderId="0" xfId="1" applyFont="1" applyAlignment="1" applyProtection="1">
      <alignment horizontal="justify" vertical="center"/>
    </xf>
    <xf numFmtId="0" fontId="11" fillId="9" borderId="0" xfId="1" applyFont="1" applyFill="1" applyAlignment="1" applyProtection="1">
      <alignment horizontal="justify" vertical="center"/>
    </xf>
    <xf numFmtId="0" fontId="11" fillId="0" borderId="0" xfId="0" applyFont="1" applyAlignment="1">
      <alignment horizontal="center" vertical="center"/>
    </xf>
    <xf numFmtId="0" fontId="19" fillId="3" borderId="0" xfId="0" applyFont="1" applyFill="1" applyAlignment="1">
      <alignment vertical="center" readingOrder="1"/>
    </xf>
    <xf numFmtId="0" fontId="33" fillId="0" borderId="0" xfId="0" applyFont="1"/>
    <xf numFmtId="166" fontId="19" fillId="8" borderId="0" xfId="0" applyNumberFormat="1" applyFont="1" applyFill="1" applyAlignment="1">
      <alignment horizontal="left" vertical="center" wrapText="1"/>
    </xf>
    <xf numFmtId="1" fontId="19" fillId="8" borderId="0" xfId="0" applyNumberFormat="1" applyFont="1" applyFill="1" applyAlignment="1">
      <alignment horizontal="center" vertical="center" wrapText="1"/>
    </xf>
    <xf numFmtId="164" fontId="0" fillId="0" borderId="0" xfId="0" applyNumberFormat="1" applyAlignment="1">
      <alignment wrapText="1"/>
    </xf>
    <xf numFmtId="164" fontId="19" fillId="3" borderId="0" xfId="0" applyNumberFormat="1" applyFont="1" applyFill="1" applyAlignment="1">
      <alignment vertical="center"/>
    </xf>
    <xf numFmtId="164" fontId="21" fillId="0" borderId="4" xfId="2" applyNumberFormat="1" applyFont="1" applyFill="1" applyBorder="1" applyAlignment="1" applyProtection="1">
      <alignment vertical="center" wrapText="1" readingOrder="1"/>
    </xf>
    <xf numFmtId="164" fontId="21" fillId="0" borderId="0" xfId="2" applyNumberFormat="1" applyFont="1" applyFill="1" applyBorder="1" applyAlignment="1" applyProtection="1">
      <alignment vertical="center" wrapText="1" readingOrder="1"/>
    </xf>
    <xf numFmtId="164" fontId="31" fillId="0" borderId="4" xfId="2" applyNumberFormat="1" applyFont="1" applyFill="1" applyBorder="1" applyAlignment="1" applyProtection="1">
      <alignment vertical="center" wrapText="1" readingOrder="1"/>
    </xf>
    <xf numFmtId="164" fontId="19" fillId="3" borderId="0" xfId="0" applyNumberFormat="1" applyFont="1" applyFill="1" applyAlignment="1">
      <alignment vertical="center" wrapText="1" readingOrder="1"/>
    </xf>
    <xf numFmtId="0" fontId="0" fillId="4" borderId="0" xfId="0" applyFill="1" applyAlignment="1">
      <alignment wrapText="1"/>
    </xf>
    <xf numFmtId="0" fontId="6" fillId="4" borderId="0" xfId="0" applyFont="1" applyFill="1" applyAlignment="1">
      <alignment wrapText="1"/>
    </xf>
    <xf numFmtId="0" fontId="12" fillId="0" borderId="0" xfId="1" applyFont="1" applyFill="1" applyAlignment="1" applyProtection="1">
      <alignment horizontal="justify" vertical="center"/>
    </xf>
    <xf numFmtId="0" fontId="15" fillId="0" borderId="5" xfId="2" applyNumberFormat="1" applyFont="1" applyFill="1" applyBorder="1" applyAlignment="1" applyProtection="1">
      <alignment horizontal="center" vertical="center" wrapText="1" readingOrder="1"/>
    </xf>
    <xf numFmtId="0" fontId="15" fillId="0" borderId="0" xfId="2" applyNumberFormat="1" applyFont="1" applyFill="1" applyBorder="1" applyAlignment="1" applyProtection="1">
      <alignment horizontal="center" vertical="center" wrapText="1" readingOrder="1"/>
    </xf>
    <xf numFmtId="0" fontId="32" fillId="0" borderId="5" xfId="2" applyNumberFormat="1" applyFont="1" applyFill="1" applyBorder="1" applyAlignment="1" applyProtection="1">
      <alignment horizontal="center" vertical="center" wrapText="1" readingOrder="1"/>
    </xf>
    <xf numFmtId="0" fontId="20" fillId="0" borderId="0" xfId="0" applyFont="1" applyAlignment="1">
      <alignment horizontal="center" wrapText="1"/>
    </xf>
    <xf numFmtId="0" fontId="35" fillId="3" borderId="0" xfId="0" applyFont="1" applyFill="1" applyAlignment="1">
      <alignment horizontal="center" vertical="center" readingOrder="1"/>
    </xf>
    <xf numFmtId="0" fontId="20" fillId="3" borderId="0" xfId="0" applyFont="1" applyFill="1" applyAlignment="1">
      <alignment vertical="center"/>
    </xf>
    <xf numFmtId="164" fontId="20" fillId="3" borderId="0" xfId="0" applyNumberFormat="1" applyFont="1" applyFill="1" applyAlignment="1">
      <alignment vertical="center"/>
    </xf>
    <xf numFmtId="0" fontId="4" fillId="4" borderId="0" xfId="0" applyFont="1" applyFill="1" applyAlignment="1">
      <alignment wrapText="1"/>
    </xf>
    <xf numFmtId="0" fontId="4" fillId="5" borderId="0" xfId="0" applyFont="1" applyFill="1" applyAlignment="1">
      <alignment wrapText="1"/>
    </xf>
    <xf numFmtId="1" fontId="0" fillId="5" borderId="0" xfId="0" applyNumberFormat="1" applyFill="1" applyAlignment="1">
      <alignment horizontal="center"/>
    </xf>
    <xf numFmtId="0" fontId="0" fillId="5" borderId="0" xfId="0" applyFill="1" applyAlignment="1">
      <alignment horizontal="center"/>
    </xf>
    <xf numFmtId="1" fontId="0" fillId="4" borderId="0" xfId="0" applyNumberFormat="1" applyFill="1" applyAlignment="1">
      <alignment horizontal="center"/>
    </xf>
    <xf numFmtId="0" fontId="0" fillId="4" borderId="0" xfId="0" applyFill="1" applyAlignment="1">
      <alignment horizontal="center"/>
    </xf>
    <xf numFmtId="0" fontId="4" fillId="4" borderId="0" xfId="0" applyFont="1" applyFill="1"/>
    <xf numFmtId="2" fontId="0" fillId="4" borderId="0" xfId="0" applyNumberFormat="1" applyFill="1" applyAlignment="1">
      <alignment vertical="top"/>
    </xf>
    <xf numFmtId="0" fontId="0" fillId="4" borderId="0" xfId="0" applyFill="1" applyAlignment="1">
      <alignment horizontal="left" vertical="top" wrapText="1"/>
    </xf>
    <xf numFmtId="0" fontId="0" fillId="5" borderId="0" xfId="0" applyFill="1" applyAlignment="1">
      <alignment horizontal="left" vertical="top" wrapText="1"/>
    </xf>
    <xf numFmtId="0" fontId="4" fillId="5" borderId="0" xfId="0" applyFont="1" applyFill="1" applyAlignment="1">
      <alignment horizontal="center" vertical="top"/>
    </xf>
    <xf numFmtId="1" fontId="4" fillId="5" borderId="0" xfId="0" applyNumberFormat="1" applyFont="1" applyFill="1" applyAlignment="1">
      <alignment horizontal="center"/>
    </xf>
    <xf numFmtId="0" fontId="4" fillId="4" borderId="0" xfId="0" applyFont="1" applyFill="1" applyAlignment="1">
      <alignment horizontal="center" wrapText="1"/>
    </xf>
    <xf numFmtId="0" fontId="4" fillId="5" borderId="0" xfId="0" applyFont="1" applyFill="1" applyAlignment="1">
      <alignment horizontal="center" wrapText="1"/>
    </xf>
    <xf numFmtId="0" fontId="18" fillId="3" borderId="0" xfId="0" applyFont="1" applyFill="1" applyAlignment="1">
      <alignment vertical="center" wrapText="1" readingOrder="1"/>
    </xf>
    <xf numFmtId="165" fontId="18" fillId="3" borderId="0" xfId="2" applyFont="1" applyFill="1" applyBorder="1" applyAlignment="1" applyProtection="1">
      <alignment horizontal="center" vertical="center" wrapText="1" readingOrder="1"/>
    </xf>
    <xf numFmtId="165" fontId="18" fillId="0" borderId="0" xfId="2" applyFont="1" applyFill="1" applyBorder="1" applyAlignment="1" applyProtection="1">
      <alignment horizontal="center" vertical="center" wrapText="1" readingOrder="1"/>
    </xf>
    <xf numFmtId="0" fontId="18" fillId="7" borderId="0" xfId="0" applyFont="1" applyFill="1" applyAlignment="1">
      <alignment vertical="center" wrapText="1" readingOrder="1"/>
    </xf>
    <xf numFmtId="165" fontId="18" fillId="7" borderId="0" xfId="2" applyFont="1" applyFill="1" applyBorder="1" applyAlignment="1" applyProtection="1">
      <alignment horizontal="center" vertical="center" wrapText="1" readingOrder="1"/>
    </xf>
    <xf numFmtId="0" fontId="20" fillId="0" borderId="0" xfId="0" applyFont="1" applyAlignment="1">
      <alignment wrapText="1"/>
    </xf>
    <xf numFmtId="0" fontId="16" fillId="0" borderId="0" xfId="0" applyFont="1"/>
    <xf numFmtId="0" fontId="12" fillId="9" borderId="0" xfId="1" applyFont="1" applyFill="1" applyAlignment="1" applyProtection="1">
      <alignment vertical="center" wrapText="1"/>
    </xf>
    <xf numFmtId="167" fontId="15" fillId="10" borderId="3" xfId="0" applyNumberFormat="1" applyFont="1" applyFill="1" applyBorder="1" applyAlignment="1" applyProtection="1">
      <alignment vertical="center"/>
      <protection locked="0"/>
    </xf>
    <xf numFmtId="164" fontId="15" fillId="10" borderId="4" xfId="0" applyNumberFormat="1" applyFont="1" applyFill="1" applyBorder="1" applyAlignment="1" applyProtection="1">
      <alignment vertical="center" wrapText="1"/>
      <protection locked="0"/>
    </xf>
    <xf numFmtId="167" fontId="15" fillId="10" borderId="3" xfId="0" applyNumberFormat="1" applyFont="1" applyFill="1" applyBorder="1" applyAlignment="1" applyProtection="1">
      <alignment vertical="center" wrapText="1"/>
      <protection locked="0"/>
    </xf>
    <xf numFmtId="0" fontId="0" fillId="10" borderId="4" xfId="0" applyFill="1" applyBorder="1" applyAlignment="1" applyProtection="1">
      <alignment vertical="center" wrapText="1"/>
      <protection locked="0"/>
    </xf>
    <xf numFmtId="0" fontId="0" fillId="10" borderId="5" xfId="0" applyFill="1" applyBorder="1" applyAlignment="1" applyProtection="1">
      <alignment vertical="center" wrapText="1"/>
      <protection locked="0"/>
    </xf>
    <xf numFmtId="0" fontId="15" fillId="10" borderId="4" xfId="0" applyFont="1" applyFill="1" applyBorder="1" applyAlignment="1" applyProtection="1">
      <alignment horizontal="left" vertical="center" wrapText="1"/>
      <protection locked="0"/>
    </xf>
    <xf numFmtId="164" fontId="15" fillId="10" borderId="4" xfId="0" applyNumberFormat="1" applyFont="1" applyFill="1" applyBorder="1" applyAlignment="1" applyProtection="1">
      <alignment horizontal="right" vertical="center" wrapText="1"/>
      <protection locked="0"/>
    </xf>
    <xf numFmtId="0" fontId="10" fillId="0" borderId="0" xfId="1" applyFill="1" applyAlignment="1">
      <alignment wrapText="1"/>
    </xf>
    <xf numFmtId="0" fontId="20" fillId="3" borderId="0" xfId="0" applyFont="1" applyFill="1" applyAlignment="1">
      <alignment horizontal="left" vertical="center" wrapText="1"/>
    </xf>
    <xf numFmtId="0" fontId="19" fillId="3" borderId="0" xfId="0" applyFont="1" applyFill="1" applyAlignment="1">
      <alignment horizontal="left" vertical="center" readingOrder="1"/>
    </xf>
    <xf numFmtId="166" fontId="19" fillId="3" borderId="0" xfId="0" applyNumberFormat="1" applyFont="1" applyFill="1" applyAlignment="1">
      <alignment horizontal="left" vertical="center" wrapText="1"/>
    </xf>
    <xf numFmtId="1" fontId="19" fillId="3" borderId="0" xfId="0" applyNumberFormat="1" applyFont="1" applyFill="1" applyAlignment="1">
      <alignment horizontal="center" vertical="center" wrapText="1"/>
    </xf>
    <xf numFmtId="166" fontId="35" fillId="3" borderId="0" xfId="0" applyNumberFormat="1" applyFont="1" applyFill="1" applyAlignment="1">
      <alignment horizontal="center" vertical="center" wrapText="1"/>
    </xf>
    <xf numFmtId="0" fontId="34" fillId="11" borderId="7" xfId="0" applyFont="1" applyFill="1" applyBorder="1" applyAlignment="1">
      <alignment horizontal="center" vertical="center" wrapText="1"/>
    </xf>
    <xf numFmtId="167" fontId="15" fillId="11" borderId="3" xfId="0" applyNumberFormat="1" applyFont="1" applyFill="1" applyBorder="1" applyAlignment="1" applyProtection="1">
      <alignment vertical="center"/>
      <protection locked="0"/>
    </xf>
    <xf numFmtId="164" fontId="15" fillId="11" borderId="4" xfId="0" applyNumberFormat="1" applyFont="1" applyFill="1" applyBorder="1" applyAlignment="1" applyProtection="1">
      <alignment vertical="center" wrapText="1"/>
      <protection locked="0"/>
    </xf>
    <xf numFmtId="0" fontId="15" fillId="11" borderId="4" xfId="0" applyFont="1" applyFill="1" applyBorder="1" applyAlignment="1" applyProtection="1">
      <alignment vertical="center" wrapText="1"/>
      <protection locked="0"/>
    </xf>
    <xf numFmtId="0" fontId="15" fillId="11" borderId="5" xfId="0" applyFont="1" applyFill="1" applyBorder="1" applyAlignment="1" applyProtection="1">
      <alignment vertical="center" wrapText="1"/>
      <protection locked="0"/>
    </xf>
    <xf numFmtId="0" fontId="0" fillId="11" borderId="4" xfId="0" applyFill="1" applyBorder="1" applyAlignment="1" applyProtection="1">
      <alignment vertical="center" wrapText="1"/>
      <protection locked="0"/>
    </xf>
    <xf numFmtId="0" fontId="0" fillId="11" borderId="5" xfId="0" applyFill="1" applyBorder="1" applyAlignment="1" applyProtection="1">
      <alignment vertical="center" wrapText="1"/>
      <protection locked="0"/>
    </xf>
    <xf numFmtId="0" fontId="35" fillId="3" borderId="0" xfId="0" applyFont="1" applyFill="1" applyAlignment="1">
      <alignment horizontal="center" vertical="center" wrapText="1"/>
    </xf>
    <xf numFmtId="15" fontId="15" fillId="12" borderId="8" xfId="0" applyNumberFormat="1" applyFont="1" applyFill="1" applyBorder="1" applyProtection="1">
      <protection locked="0"/>
    </xf>
    <xf numFmtId="0" fontId="15" fillId="12" borderId="8" xfId="0" applyFont="1" applyFill="1" applyBorder="1" applyAlignment="1" applyProtection="1">
      <alignment wrapText="1"/>
      <protection locked="0"/>
    </xf>
    <xf numFmtId="0" fontId="39" fillId="12" borderId="9" xfId="0" applyFont="1" applyFill="1" applyBorder="1" applyAlignment="1">
      <alignment vertical="center" wrapText="1"/>
    </xf>
    <xf numFmtId="0" fontId="39" fillId="12" borderId="9" xfId="0" applyFont="1" applyFill="1" applyBorder="1" applyAlignment="1" applyProtection="1">
      <alignment vertical="center" wrapText="1"/>
      <protection locked="0"/>
    </xf>
    <xf numFmtId="0" fontId="40" fillId="0" borderId="0" xfId="0" applyFont="1"/>
    <xf numFmtId="14" fontId="0" fillId="0" borderId="0" xfId="0" applyNumberFormat="1"/>
    <xf numFmtId="0" fontId="0" fillId="0" borderId="0" xfId="0" pivotButton="1"/>
    <xf numFmtId="43" fontId="0" fillId="0" borderId="0" xfId="4" applyFont="1"/>
    <xf numFmtId="0" fontId="41" fillId="13" borderId="7" xfId="0" applyFont="1" applyFill="1" applyBorder="1" applyAlignment="1">
      <alignment horizontal="center"/>
    </xf>
    <xf numFmtId="166" fontId="0" fillId="0" borderId="7" xfId="0" applyNumberFormat="1" applyBorder="1"/>
    <xf numFmtId="3" fontId="0" fillId="0" borderId="7" xfId="0" applyNumberFormat="1" applyBorder="1"/>
    <xf numFmtId="166" fontId="4" fillId="14" borderId="7" xfId="0" applyNumberFormat="1" applyFont="1" applyFill="1" applyBorder="1"/>
    <xf numFmtId="3" fontId="4" fillId="14" borderId="7" xfId="0" applyNumberFormat="1" applyFont="1" applyFill="1" applyBorder="1"/>
    <xf numFmtId="0" fontId="41" fillId="13" borderId="7" xfId="0" applyFont="1" applyFill="1" applyBorder="1" applyAlignment="1">
      <alignment horizontal="center" wrapText="1"/>
    </xf>
    <xf numFmtId="0" fontId="0" fillId="0" borderId="7" xfId="0" applyBorder="1" applyAlignment="1">
      <alignment wrapText="1"/>
    </xf>
    <xf numFmtId="0" fontId="4" fillId="14" borderId="7" xfId="0" applyFont="1" applyFill="1" applyBorder="1" applyAlignment="1">
      <alignment wrapText="1"/>
    </xf>
    <xf numFmtId="168" fontId="0" fillId="0" borderId="0" xfId="0" applyNumberFormat="1"/>
    <xf numFmtId="15" fontId="15" fillId="12" borderId="8" xfId="0" applyNumberFormat="1" applyFont="1" applyFill="1" applyBorder="1" applyAlignment="1" applyProtection="1">
      <alignment horizontal="right"/>
      <protection locked="0"/>
    </xf>
    <xf numFmtId="0" fontId="42" fillId="5" borderId="0" xfId="0" applyFont="1" applyFill="1" applyAlignment="1">
      <alignment vertical="center"/>
    </xf>
    <xf numFmtId="165" fontId="0" fillId="0" borderId="0" xfId="2" applyFont="1"/>
    <xf numFmtId="0" fontId="42" fillId="0" borderId="0" xfId="0" applyFont="1"/>
    <xf numFmtId="44" fontId="42" fillId="0" borderId="0" xfId="0" applyNumberFormat="1" applyFont="1"/>
    <xf numFmtId="165" fontId="0" fillId="9" borderId="0" xfId="2" applyFont="1" applyFill="1"/>
    <xf numFmtId="0" fontId="0" fillId="15" borderId="0" xfId="0" applyFill="1"/>
    <xf numFmtId="14" fontId="0" fillId="15" borderId="0" xfId="0" applyNumberFormat="1" applyFill="1"/>
    <xf numFmtId="165" fontId="0" fillId="15" borderId="0" xfId="2" applyFont="1" applyFill="1"/>
    <xf numFmtId="0" fontId="0" fillId="16" borderId="0" xfId="0" applyFill="1"/>
    <xf numFmtId="165" fontId="0" fillId="16" borderId="0" xfId="2" applyFont="1" applyFill="1"/>
    <xf numFmtId="0" fontId="43" fillId="5" borderId="0" xfId="0" applyFont="1" applyFill="1" applyAlignment="1">
      <alignment vertical="center"/>
    </xf>
    <xf numFmtId="0" fontId="0" fillId="0" borderId="0" xfId="0" applyAlignment="1">
      <alignment horizontal="center"/>
    </xf>
    <xf numFmtId="0" fontId="0" fillId="15" borderId="0" xfId="0" applyFill="1" applyAlignment="1">
      <alignment horizontal="center"/>
    </xf>
    <xf numFmtId="44" fontId="0" fillId="0" borderId="0" xfId="0" applyNumberFormat="1"/>
    <xf numFmtId="167" fontId="15" fillId="11" borderId="3" xfId="0" applyNumberFormat="1" applyFont="1" applyFill="1" applyBorder="1" applyAlignment="1" applyProtection="1">
      <alignment horizontal="right" vertical="center" wrapText="1"/>
      <protection locked="0"/>
    </xf>
    <xf numFmtId="0" fontId="39" fillId="12" borderId="10" xfId="0" applyFont="1" applyFill="1" applyBorder="1" applyAlignment="1" applyProtection="1">
      <alignment wrapText="1"/>
      <protection locked="0"/>
    </xf>
    <xf numFmtId="0" fontId="39" fillId="12" borderId="8" xfId="0" applyFont="1" applyFill="1" applyBorder="1" applyAlignment="1" applyProtection="1">
      <alignment wrapText="1"/>
      <protection locked="0"/>
    </xf>
    <xf numFmtId="164" fontId="15" fillId="12" borderId="8" xfId="0" applyNumberFormat="1" applyFont="1" applyFill="1" applyBorder="1" applyAlignment="1" applyProtection="1">
      <alignment wrapText="1"/>
      <protection locked="0"/>
    </xf>
    <xf numFmtId="0" fontId="0" fillId="0" borderId="4" xfId="0" applyBorder="1" applyAlignment="1" applyProtection="1">
      <alignment vertical="center" wrapText="1"/>
      <protection locked="0"/>
    </xf>
    <xf numFmtId="0" fontId="15" fillId="11" borderId="8" xfId="0" applyFont="1" applyFill="1" applyBorder="1" applyAlignment="1" applyProtection="1">
      <alignment wrapText="1"/>
      <protection locked="0"/>
    </xf>
    <xf numFmtId="0" fontId="0" fillId="9" borderId="0" xfId="0" applyFill="1"/>
    <xf numFmtId="14" fontId="0" fillId="9" borderId="0" xfId="0" applyNumberFormat="1" applyFill="1"/>
    <xf numFmtId="168" fontId="0" fillId="9" borderId="0" xfId="0" applyNumberFormat="1" applyFill="1"/>
    <xf numFmtId="0" fontId="39" fillId="12" borderId="0" xfId="0" applyFont="1" applyFill="1" applyAlignment="1" applyProtection="1">
      <alignment vertical="center" wrapText="1"/>
      <protection locked="0"/>
    </xf>
    <xf numFmtId="0" fontId="14" fillId="11" borderId="2" xfId="0" applyFont="1" applyFill="1" applyBorder="1" applyAlignment="1" applyProtection="1">
      <alignment horizontal="left" vertical="center" wrapText="1" readingOrder="1"/>
      <protection locked="0"/>
    </xf>
    <xf numFmtId="167" fontId="13" fillId="0" borderId="2" xfId="0" applyNumberFormat="1" applyFont="1" applyBorder="1" applyAlignment="1">
      <alignment horizontal="left" vertical="center" wrapText="1" readingOrder="1"/>
    </xf>
    <xf numFmtId="0" fontId="35" fillId="3" borderId="0" xfId="0" applyFont="1" applyFill="1" applyAlignment="1">
      <alignment horizontal="center" vertical="center" wrapText="1"/>
    </xf>
    <xf numFmtId="0" fontId="22" fillId="2" borderId="0" xfId="0" applyFont="1" applyFill="1" applyAlignment="1">
      <alignment horizontal="center" vertical="center"/>
    </xf>
    <xf numFmtId="0" fontId="18" fillId="3" borderId="0" xfId="0" applyFont="1" applyFill="1" applyAlignment="1">
      <alignment horizontal="center" vertical="center" wrapText="1" readingOrder="1"/>
    </xf>
    <xf numFmtId="0" fontId="3" fillId="0" borderId="1" xfId="0" applyFont="1" applyBorder="1" applyAlignment="1">
      <alignment horizontal="center" vertical="center" wrapText="1" readingOrder="1"/>
    </xf>
    <xf numFmtId="0" fontId="5" fillId="0" borderId="1" xfId="0" applyFont="1" applyBorder="1" applyAlignment="1">
      <alignment horizontal="center" vertical="center" wrapText="1" readingOrder="1"/>
    </xf>
    <xf numFmtId="0" fontId="15" fillId="0" borderId="0" xfId="0" applyFont="1" applyAlignment="1">
      <alignment horizontal="center" vertical="center" wrapText="1" readingOrder="1"/>
    </xf>
    <xf numFmtId="0" fontId="13" fillId="11" borderId="6" xfId="0" applyFont="1" applyFill="1" applyBorder="1" applyAlignment="1">
      <alignment horizontal="left" vertical="center"/>
    </xf>
    <xf numFmtId="0" fontId="36" fillId="11" borderId="2" xfId="0" applyFont="1" applyFill="1" applyBorder="1" applyAlignment="1" applyProtection="1">
      <alignment horizontal="left" vertical="center" wrapText="1" readingOrder="1"/>
      <protection locked="0"/>
    </xf>
    <xf numFmtId="167" fontId="36" fillId="11" borderId="2" xfId="0" applyNumberFormat="1" applyFont="1" applyFill="1" applyBorder="1" applyAlignment="1" applyProtection="1">
      <alignment horizontal="left" vertical="center" wrapText="1" readingOrder="1"/>
      <protection locked="0"/>
    </xf>
    <xf numFmtId="0" fontId="5" fillId="0" borderId="0" xfId="0" applyFont="1" applyAlignment="1">
      <alignment horizontal="center" vertical="center" wrapText="1"/>
    </xf>
    <xf numFmtId="0" fontId="6" fillId="0" borderId="0" xfId="0" applyFont="1" applyAlignment="1">
      <alignment horizontal="center" vertical="center" wrapText="1"/>
    </xf>
    <xf numFmtId="0" fontId="3" fillId="0" borderId="0" xfId="0" applyFont="1" applyAlignment="1">
      <alignment horizontal="center" vertical="center" wrapText="1"/>
    </xf>
    <xf numFmtId="0" fontId="13" fillId="0" borderId="0" xfId="0" applyFont="1" applyAlignment="1">
      <alignment horizontal="center" vertical="center" wrapText="1"/>
    </xf>
    <xf numFmtId="0" fontId="8" fillId="0" borderId="0" xfId="0" applyFont="1" applyAlignment="1">
      <alignment horizontal="center" vertical="center" wrapText="1"/>
    </xf>
    <xf numFmtId="0" fontId="8" fillId="0" borderId="0" xfId="0" applyFont="1" applyAlignment="1">
      <alignment horizontal="center" vertical="center"/>
    </xf>
    <xf numFmtId="0" fontId="3" fillId="0" borderId="0" xfId="0" applyFont="1" applyAlignment="1">
      <alignment horizontal="center" vertical="center" wrapText="1" readingOrder="1"/>
    </xf>
  </cellXfs>
  <cellStyles count="5">
    <cellStyle name="Comma" xfId="4" builtinId="3"/>
    <cellStyle name="Currency" xfId="2" builtinId="4"/>
    <cellStyle name="Hyperlink" xfId="1" builtinId="8"/>
    <cellStyle name="Normal" xfId="0" builtinId="0"/>
    <cellStyle name="Normal 2" xfId="3" xr:uid="{3736362A-BFE4-4638-BF98-77AF82B20EFA}"/>
  </cellStyles>
  <dxfs count="13">
    <dxf>
      <font>
        <color theme="1" tint="0.499984740745262"/>
      </font>
      <fill>
        <patternFill>
          <bgColor rgb="FFCCFFCC"/>
        </patternFill>
      </fill>
    </dxf>
    <dxf>
      <font>
        <color theme="1" tint="0.499984740745262"/>
      </font>
      <fill>
        <patternFill>
          <bgColor rgb="FFCCFFCC"/>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CC"/>
      <color rgb="FFFF9900"/>
      <color rgb="FFCCFF66"/>
      <color rgb="FF99FF99"/>
      <color rgb="FF00FF00"/>
      <color rgb="FF00660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20"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Dorothy Kortequee" refreshedDate="46211.34385474537" createdVersion="8" refreshedVersion="8" minRefreshableVersion="3" recordCount="98" xr:uid="{DC3F2FDC-CD47-46D6-8DD2-931DE96D4673}">
  <cacheSource type="worksheet">
    <worksheetSource ref="A1:AQ99" sheet="Sheet1"/>
  </cacheSource>
  <cacheFields count="45">
    <cacheField name="inv_companyname" numFmtId="0">
      <sharedItems/>
    </cacheField>
    <cacheField name="foldernumber" numFmtId="0">
      <sharedItems/>
    </cacheField>
    <cacheField name="invoicenumber" numFmtId="0">
      <sharedItems/>
    </cacheField>
    <cacheField name="paxname" numFmtId="0">
      <sharedItems/>
    </cacheField>
    <cacheField name="invoicedate" numFmtId="14">
      <sharedItems containsSemiMixedTypes="0" containsNonDate="0" containsDate="1" containsString="0" minDate="2026-03-29T00:00:00" maxDate="2026-06-29T00:00:00"/>
    </cacheField>
    <cacheField name="foldercreationdate" numFmtId="14">
      <sharedItems containsSemiMixedTypes="0" containsNonDate="0" containsDate="1" containsString="0" minDate="2026-03-06T00:00:00" maxDate="2026-06-26T00:00:00"/>
    </cacheField>
    <cacheField name="departuredate" numFmtId="14">
      <sharedItems containsSemiMixedTypes="0" containsNonDate="0" containsDate="1" containsString="0" minDate="2026-03-07T00:00:00" maxDate="2026-07-17T00:00:00" count="30">
        <d v="2026-05-01T00:00:00"/>
        <d v="2026-05-20T00:00:00"/>
        <d v="2026-06-07T00:00:00"/>
        <d v="2026-05-13T00:00:00"/>
        <d v="2026-06-04T00:00:00"/>
        <d v="2026-06-03T00:00:00"/>
        <d v="2026-05-27T00:00:00"/>
        <d v="2026-06-26T00:00:00"/>
        <d v="2026-07-16T00:00:00"/>
        <d v="2026-04-30T00:00:00"/>
        <d v="2026-04-23T00:00:00"/>
        <d v="2026-03-26T00:00:00"/>
        <d v="2026-03-21T00:00:00"/>
        <d v="2026-05-08T00:00:00"/>
        <d v="2026-05-07T00:00:00"/>
        <d v="2026-04-25T00:00:00"/>
        <d v="2026-04-09T00:00:00"/>
        <d v="2026-05-10T00:00:00"/>
        <d v="2026-05-19T00:00:00"/>
        <d v="2026-04-10T00:00:00"/>
        <d v="2026-04-15T00:00:00"/>
        <d v="2026-04-12T00:00:00"/>
        <d v="2026-04-16T00:00:00"/>
        <d v="2026-04-11T00:00:00"/>
        <d v="2026-04-08T00:00:00"/>
        <d v="2026-06-17T00:00:00"/>
        <d v="2026-06-18T00:00:00"/>
        <d v="2026-03-07T00:00:00"/>
        <d v="2026-03-08T00:00:00"/>
        <d v="2026-04-03T00:00:00"/>
      </sharedItems>
      <fieldGroup par="44"/>
    </cacheField>
    <cacheField name="market" numFmtId="0">
      <sharedItems/>
    </cacheField>
    <cacheField name="segment_market" numFmtId="0">
      <sharedItems/>
    </cacheField>
    <cacheField name="Car Hire" numFmtId="0">
      <sharedItems count="5">
        <s v="Orbit Fee"/>
        <s v="Air"/>
        <s v="Car Hire"/>
        <s v="Other"/>
        <s v="Hotel"/>
      </sharedItems>
    </cacheField>
    <cacheField name="origin" numFmtId="0">
      <sharedItems containsBlank="1"/>
    </cacheField>
    <cacheField name="destination" numFmtId="0">
      <sharedItems containsBlank="1" count="10">
        <m/>
        <s v="WLG"/>
        <s v="CHC"/>
        <s v="AKL"/>
        <s v="ROT"/>
        <s v="NSN"/>
        <s v="BHE"/>
        <s v="KKE"/>
        <s v="WRE"/>
        <s v="PMR"/>
      </sharedItems>
    </cacheField>
    <cacheField name="folderdestination" numFmtId="0">
      <sharedItems/>
    </cacheField>
    <cacheField name="vendorname" numFmtId="0">
      <sharedItems/>
    </cacheField>
    <cacheField name="confirmationnumber" numFmtId="0">
      <sharedItems containsBlank="1" containsMixedTypes="1" containsNumber="1" containsInteger="1" minValue="1056857445" maxValue="9494042288"/>
    </cacheField>
    <cacheField name="incidentalitemdescription" numFmtId="0">
      <sharedItems containsBlank="1"/>
    </cacheField>
    <cacheField name="segmentdeparturedate2" numFmtId="14">
      <sharedItems containsSemiMixedTypes="0" containsNonDate="0" containsDate="1" containsString="0" minDate="2026-03-07T00:00:00" maxDate="2026-07-17T00:00:00"/>
    </cacheField>
    <cacheField name="cardays" numFmtId="0">
      <sharedItems containsSemiMixedTypes="0" containsString="0" containsNumber="1" containsInteger="1" minValue="0" maxValue="3"/>
    </cacheField>
    <cacheField name="hotelroomnights" numFmtId="0">
      <sharedItems containsSemiMixedTypes="0" containsString="0" containsNumber="1" containsInteger="1" minValue="0" maxValue="2"/>
    </cacheField>
    <cacheField name="itemdescription" numFmtId="0">
      <sharedItems/>
    </cacheField>
    <cacheField name="amountexclgst" numFmtId="0">
      <sharedItems containsSemiMixedTypes="0" containsString="0" containsNumber="1" minValue="0.55999999999999905" maxValue="990.87999999999897"/>
    </cacheField>
    <cacheField name="gst" numFmtId="0">
      <sharedItems containsSemiMixedTypes="0" containsString="0" containsNumber="1" minValue="0.08" maxValue="148.63"/>
    </cacheField>
    <cacheField name="amountinclgst" numFmtId="0">
      <sharedItems containsSemiMixedTypes="0" containsString="0" containsNumber="1" minValue="0.63999999999999901" maxValue="1139.50999999999"/>
    </cacheField>
    <cacheField name="approvername" numFmtId="0">
      <sharedItems/>
    </cacheField>
    <cacheField name="bookedby" numFmtId="0">
      <sharedItems/>
    </cacheField>
    <cacheField name="glcodelabel1" numFmtId="0">
      <sharedItems/>
    </cacheField>
    <cacheField name="glcodevalue1" numFmtId="0">
      <sharedItems containsSemiMixedTypes="0" containsString="0" containsNumber="1" containsInteger="1" minValue="700000" maxValue="700000"/>
    </cacheField>
    <cacheField name="glcodedescription1" numFmtId="0">
      <sharedItems/>
    </cacheField>
    <cacheField name="glcodelabel2" numFmtId="0">
      <sharedItems containsNonDate="0" containsString="0" containsBlank="1"/>
    </cacheField>
    <cacheField name="glcodevalue2" numFmtId="0">
      <sharedItems containsNonDate="0" containsString="0" containsBlank="1"/>
    </cacheField>
    <cacheField name="glcodedescription2" numFmtId="0">
      <sharedItems containsNonDate="0" containsString="0" containsBlank="1"/>
    </cacheField>
    <cacheField name="glcodelabel3" numFmtId="0">
      <sharedItems/>
    </cacheField>
    <cacheField name="glcodevalue3" numFmtId="0">
      <sharedItems/>
    </cacheField>
    <cacheField name="reportingvalue1" numFmtId="0">
      <sharedItems containsBlank="1"/>
    </cacheField>
    <cacheField name="reportingvalue2" numFmtId="0">
      <sharedItems containsSemiMixedTypes="0" containsString="0" containsNumber="1" containsInteger="1" minValue="1" maxValue="1"/>
    </cacheField>
    <cacheField name="reportingvalue3" numFmtId="0">
      <sharedItems count="12">
        <s v="CHRISTCHURCH SITE VISITS"/>
        <s v="Site visits"/>
        <s v="SHADOW NCC AND SW IN GREY LYNN"/>
        <s v="ATTENDING TAUMARANUI PROTOTYPE LAUNCH"/>
        <s v="INTERAGENCY HUB HUI"/>
        <s v="PROVIDER AND SITE VISITS"/>
        <s v="SITE VISITS, INCLUDING YJSRC REGIONAL MANAGER HUI"/>
        <s v="VISIT TO AUCKLAND SITES"/>
        <s v="CE SITE VISITS"/>
        <s v="TAI TOKERAU WHANGAREI VISITS"/>
        <s v="MIHI WHAKATAU MSA PN"/>
        <s v="CE VISIT TO WHAKATAKAPOKAI AND KOROWAI MANAAKI"/>
      </sharedItems>
    </cacheField>
    <cacheField name="reportingvalue4" numFmtId="0">
      <sharedItems containsMixedTypes="1" containsNumber="1" containsInteger="1" minValue="1" maxValue="1"/>
    </cacheField>
    <cacheField name="reportingvalue5" numFmtId="0">
      <sharedItems containsNonDate="0" containsString="0" containsBlank="1"/>
    </cacheField>
    <cacheField name="quantity" numFmtId="0">
      <sharedItems containsNonDate="0" containsString="0" containsBlank="1"/>
    </cacheField>
    <cacheField name="codepartnodename" numFmtId="0">
      <sharedItems containsNonDate="0" containsString="0" containsBlank="1"/>
    </cacheField>
    <cacheField name="outputcode" numFmtId="0">
      <sharedItems containsNonDate="0" containsString="0" containsBlank="1"/>
    </cacheField>
    <cacheField name="invoicestatus" numFmtId="0">
      <sharedItems/>
    </cacheField>
    <cacheField name="incidental_details" numFmtId="0">
      <sharedItems containsNonDate="0" containsString="0" containsBlank="1"/>
    </cacheField>
    <cacheField name="Days (departuredate)" numFmtId="0" databaseField="0">
      <fieldGroup base="6">
        <rangePr groupBy="days" startDate="2026-03-07T00:00:00" endDate="2026-07-17T00:00:00"/>
        <groupItems count="368">
          <s v="&lt;7/03/2026"/>
          <s v="1-Jan"/>
          <s v="2-Jan"/>
          <s v="3-Jan"/>
          <s v="4-Jan"/>
          <s v="5-Jan"/>
          <s v="6-Jan"/>
          <s v="7-Jan"/>
          <s v="8-Jan"/>
          <s v="9-Jan"/>
          <s v="10-Jan"/>
          <s v="11-Jan"/>
          <s v="12-Jan"/>
          <s v="13-Jan"/>
          <s v="14-Jan"/>
          <s v="15-Jan"/>
          <s v="16-Jan"/>
          <s v="17-Jan"/>
          <s v="18-Jan"/>
          <s v="19-Jan"/>
          <s v="20-Jan"/>
          <s v="21-Jan"/>
          <s v="22-Jan"/>
          <s v="23-Jan"/>
          <s v="24-Jan"/>
          <s v="25-Jan"/>
          <s v="26-Jan"/>
          <s v="27-Jan"/>
          <s v="28-Jan"/>
          <s v="29-Jan"/>
          <s v="30-Jan"/>
          <s v="31-Jan"/>
          <s v="1-Feb"/>
          <s v="2-Feb"/>
          <s v="3-Feb"/>
          <s v="4-Feb"/>
          <s v="5-Feb"/>
          <s v="6-Feb"/>
          <s v="7-Feb"/>
          <s v="8-Feb"/>
          <s v="9-Feb"/>
          <s v="10-Feb"/>
          <s v="11-Feb"/>
          <s v="12-Feb"/>
          <s v="13-Feb"/>
          <s v="14-Feb"/>
          <s v="15-Feb"/>
          <s v="16-Feb"/>
          <s v="17-Feb"/>
          <s v="18-Feb"/>
          <s v="19-Feb"/>
          <s v="20-Feb"/>
          <s v="21-Feb"/>
          <s v="22-Feb"/>
          <s v="23-Feb"/>
          <s v="24-Feb"/>
          <s v="25-Feb"/>
          <s v="26-Feb"/>
          <s v="27-Feb"/>
          <s v="28-Feb"/>
          <s v="29-Feb"/>
          <s v="1-Mar"/>
          <s v="2-Mar"/>
          <s v="3-Mar"/>
          <s v="4-Mar"/>
          <s v="5-Mar"/>
          <s v="6-Mar"/>
          <s v="7-Mar"/>
          <s v="8-Mar"/>
          <s v="9-Mar"/>
          <s v="10-Mar"/>
          <s v="11-Mar"/>
          <s v="12-Mar"/>
          <s v="13-Mar"/>
          <s v="14-Mar"/>
          <s v="15-Mar"/>
          <s v="16-Mar"/>
          <s v="17-Mar"/>
          <s v="18-Mar"/>
          <s v="19-Mar"/>
          <s v="20-Mar"/>
          <s v="21-Mar"/>
          <s v="22-Mar"/>
          <s v="23-Mar"/>
          <s v="24-Mar"/>
          <s v="25-Mar"/>
          <s v="26-Mar"/>
          <s v="27-Mar"/>
          <s v="28-Mar"/>
          <s v="29-Mar"/>
          <s v="30-Mar"/>
          <s v="31-Mar"/>
          <s v="1-Apr"/>
          <s v="2-Apr"/>
          <s v="3-Apr"/>
          <s v="4-Apr"/>
          <s v="5-Apr"/>
          <s v="6-Apr"/>
          <s v="7-Apr"/>
          <s v="8-Apr"/>
          <s v="9-Apr"/>
          <s v="10-Apr"/>
          <s v="11-Apr"/>
          <s v="12-Apr"/>
          <s v="13-Apr"/>
          <s v="14-Apr"/>
          <s v="15-Apr"/>
          <s v="16-Apr"/>
          <s v="17-Apr"/>
          <s v="18-Apr"/>
          <s v="19-Apr"/>
          <s v="20-Apr"/>
          <s v="21-Apr"/>
          <s v="22-Apr"/>
          <s v="23-Apr"/>
          <s v="24-Apr"/>
          <s v="25-Apr"/>
          <s v="26-Apr"/>
          <s v="27-Apr"/>
          <s v="28-Apr"/>
          <s v="29-Apr"/>
          <s v="30-Apr"/>
          <s v="1-May"/>
          <s v="2-May"/>
          <s v="3-May"/>
          <s v="4-May"/>
          <s v="5-May"/>
          <s v="6-May"/>
          <s v="7-May"/>
          <s v="8-May"/>
          <s v="9-May"/>
          <s v="10-May"/>
          <s v="11-May"/>
          <s v="12-May"/>
          <s v="13-May"/>
          <s v="14-May"/>
          <s v="15-May"/>
          <s v="16-May"/>
          <s v="17-May"/>
          <s v="18-May"/>
          <s v="19-May"/>
          <s v="20-May"/>
          <s v="21-May"/>
          <s v="22-May"/>
          <s v="23-May"/>
          <s v="24-May"/>
          <s v="25-May"/>
          <s v="26-May"/>
          <s v="27-May"/>
          <s v="28-May"/>
          <s v="29-May"/>
          <s v="30-May"/>
          <s v="31-May"/>
          <s v="1-Jun"/>
          <s v="2-Jun"/>
          <s v="3-Jun"/>
          <s v="4-Jun"/>
          <s v="5-Jun"/>
          <s v="6-Jun"/>
          <s v="7-Jun"/>
          <s v="8-Jun"/>
          <s v="9-Jun"/>
          <s v="10-Jun"/>
          <s v="11-Jun"/>
          <s v="12-Jun"/>
          <s v="13-Jun"/>
          <s v="14-Jun"/>
          <s v="15-Jun"/>
          <s v="16-Jun"/>
          <s v="17-Jun"/>
          <s v="18-Jun"/>
          <s v="19-Jun"/>
          <s v="20-Jun"/>
          <s v="21-Jun"/>
          <s v="22-Jun"/>
          <s v="23-Jun"/>
          <s v="24-Jun"/>
          <s v="25-Jun"/>
          <s v="26-Jun"/>
          <s v="27-Jun"/>
          <s v="28-Jun"/>
          <s v="29-Jun"/>
          <s v="30-Jun"/>
          <s v="1-Jul"/>
          <s v="2-Jul"/>
          <s v="3-Jul"/>
          <s v="4-Jul"/>
          <s v="5-Jul"/>
          <s v="6-Jul"/>
          <s v="7-Jul"/>
          <s v="8-Jul"/>
          <s v="9-Jul"/>
          <s v="10-Jul"/>
          <s v="11-Jul"/>
          <s v="12-Jul"/>
          <s v="13-Jul"/>
          <s v="14-Jul"/>
          <s v="15-Jul"/>
          <s v="16-Jul"/>
          <s v="17-Jul"/>
          <s v="18-Jul"/>
          <s v="19-Jul"/>
          <s v="20-Jul"/>
          <s v="21-Jul"/>
          <s v="22-Jul"/>
          <s v="23-Jul"/>
          <s v="24-Jul"/>
          <s v="25-Jul"/>
          <s v="26-Jul"/>
          <s v="27-Jul"/>
          <s v="28-Jul"/>
          <s v="29-Jul"/>
          <s v="30-Jul"/>
          <s v="31-Jul"/>
          <s v="1-Aug"/>
          <s v="2-Aug"/>
          <s v="3-Aug"/>
          <s v="4-Aug"/>
          <s v="5-Aug"/>
          <s v="6-Aug"/>
          <s v="7-Aug"/>
          <s v="8-Aug"/>
          <s v="9-Aug"/>
          <s v="10-Aug"/>
          <s v="11-Aug"/>
          <s v="12-Aug"/>
          <s v="13-Aug"/>
          <s v="14-Aug"/>
          <s v="15-Aug"/>
          <s v="16-Aug"/>
          <s v="17-Aug"/>
          <s v="18-Aug"/>
          <s v="19-Aug"/>
          <s v="20-Aug"/>
          <s v="21-Aug"/>
          <s v="22-Aug"/>
          <s v="23-Aug"/>
          <s v="24-Aug"/>
          <s v="25-Aug"/>
          <s v="26-Aug"/>
          <s v="27-Aug"/>
          <s v="28-Aug"/>
          <s v="29-Aug"/>
          <s v="30-Aug"/>
          <s v="31-Aug"/>
          <s v="1-Sept"/>
          <s v="2-Sept"/>
          <s v="3-Sept"/>
          <s v="4-Sept"/>
          <s v="5-Sept"/>
          <s v="6-Sept"/>
          <s v="7-Sept"/>
          <s v="8-Sept"/>
          <s v="9-Sept"/>
          <s v="10-Sept"/>
          <s v="11-Sept"/>
          <s v="12-Sept"/>
          <s v="13-Sept"/>
          <s v="14-Sept"/>
          <s v="15-Sept"/>
          <s v="16-Sept"/>
          <s v="17-Sept"/>
          <s v="18-Sept"/>
          <s v="19-Sept"/>
          <s v="20-Sept"/>
          <s v="21-Sept"/>
          <s v="22-Sept"/>
          <s v="23-Sept"/>
          <s v="24-Sept"/>
          <s v="25-Sept"/>
          <s v="26-Sept"/>
          <s v="27-Sept"/>
          <s v="28-Sept"/>
          <s v="29-Sept"/>
          <s v="30-Sept"/>
          <s v="1-Oct"/>
          <s v="2-Oct"/>
          <s v="3-Oct"/>
          <s v="4-Oct"/>
          <s v="5-Oct"/>
          <s v="6-Oct"/>
          <s v="7-Oct"/>
          <s v="8-Oct"/>
          <s v="9-Oct"/>
          <s v="10-Oct"/>
          <s v="11-Oct"/>
          <s v="12-Oct"/>
          <s v="13-Oct"/>
          <s v="14-Oct"/>
          <s v="15-Oct"/>
          <s v="16-Oct"/>
          <s v="17-Oct"/>
          <s v="18-Oct"/>
          <s v="19-Oct"/>
          <s v="20-Oct"/>
          <s v="21-Oct"/>
          <s v="22-Oct"/>
          <s v="23-Oct"/>
          <s v="24-Oct"/>
          <s v="25-Oct"/>
          <s v="26-Oct"/>
          <s v="27-Oct"/>
          <s v="28-Oct"/>
          <s v="29-Oct"/>
          <s v="30-Oct"/>
          <s v="31-Oct"/>
          <s v="1-Nov"/>
          <s v="2-Nov"/>
          <s v="3-Nov"/>
          <s v="4-Nov"/>
          <s v="5-Nov"/>
          <s v="6-Nov"/>
          <s v="7-Nov"/>
          <s v="8-Nov"/>
          <s v="9-Nov"/>
          <s v="10-Nov"/>
          <s v="11-Nov"/>
          <s v="12-Nov"/>
          <s v="13-Nov"/>
          <s v="14-Nov"/>
          <s v="15-Nov"/>
          <s v="16-Nov"/>
          <s v="17-Nov"/>
          <s v="18-Nov"/>
          <s v="19-Nov"/>
          <s v="20-Nov"/>
          <s v="21-Nov"/>
          <s v="22-Nov"/>
          <s v="23-Nov"/>
          <s v="24-Nov"/>
          <s v="25-Nov"/>
          <s v="26-Nov"/>
          <s v="27-Nov"/>
          <s v="28-Nov"/>
          <s v="29-Nov"/>
          <s v="30-Nov"/>
          <s v="1-Dec"/>
          <s v="2-Dec"/>
          <s v="3-Dec"/>
          <s v="4-Dec"/>
          <s v="5-Dec"/>
          <s v="6-Dec"/>
          <s v="7-Dec"/>
          <s v="8-Dec"/>
          <s v="9-Dec"/>
          <s v="10-Dec"/>
          <s v="11-Dec"/>
          <s v="12-Dec"/>
          <s v="13-Dec"/>
          <s v="14-Dec"/>
          <s v="15-Dec"/>
          <s v="16-Dec"/>
          <s v="17-Dec"/>
          <s v="18-Dec"/>
          <s v="19-Dec"/>
          <s v="20-Dec"/>
          <s v="21-Dec"/>
          <s v="22-Dec"/>
          <s v="23-Dec"/>
          <s v="24-Dec"/>
          <s v="25-Dec"/>
          <s v="26-Dec"/>
          <s v="27-Dec"/>
          <s v="28-Dec"/>
          <s v="29-Dec"/>
          <s v="30-Dec"/>
          <s v="31-Dec"/>
          <s v="&gt;17/07/2026"/>
        </groupItems>
      </fieldGroup>
    </cacheField>
    <cacheField name="Months (departuredate)" numFmtId="0" databaseField="0">
      <fieldGroup base="6">
        <rangePr groupBy="months" startDate="2026-03-07T00:00:00" endDate="2026-07-17T00:00:00"/>
        <groupItems count="14">
          <s v="&lt;7/03/2026"/>
          <s v="Jan"/>
          <s v="Feb"/>
          <s v="Mar"/>
          <s v="Apr"/>
          <s v="May"/>
          <s v="Jun"/>
          <s v="Jul"/>
          <s v="Aug"/>
          <s v="Sept"/>
          <s v="Oct"/>
          <s v="Nov"/>
          <s v="Dec"/>
          <s v="&gt;17/07/2026"/>
        </groupItems>
      </fieldGroup>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98">
  <r>
    <s v="Oranga Tamariki - Ministry for Children"/>
    <s v="00L-RBM-N7Q"/>
    <s v="INV0014072"/>
    <s v="Amanda Malu"/>
    <d v="2026-05-27T00:00:00"/>
    <d v="2026-04-30T00:00:00"/>
    <x v="0"/>
    <s v="Domestic"/>
    <s v="Domestic"/>
    <x v="0"/>
    <m/>
    <x v="0"/>
    <s v="WLG"/>
    <s v="Orbit World Travel Wellington"/>
    <m/>
    <m/>
    <d v="2026-05-01T00:00:00"/>
    <n v="0"/>
    <n v="0"/>
    <s v="Online Domestic Fee"/>
    <n v="6.55"/>
    <n v="0.98"/>
    <n v="7.53"/>
    <s v="Elizabeth Scurr"/>
    <s v="Zaneta Waitai"/>
    <s v="Cost Centre"/>
    <n v="700000"/>
    <s v="Chief Executive"/>
    <m/>
    <m/>
    <m/>
    <s v="Entity"/>
    <s v="STAFF"/>
    <m/>
    <n v="1"/>
    <x v="0"/>
    <s v="STAFF"/>
    <m/>
    <m/>
    <m/>
    <m/>
    <s v="Cutover"/>
    <m/>
  </r>
  <r>
    <s v="Oranga Tamariki - Ministry for Children"/>
    <s v="00L-RBM-PBW"/>
    <s v="INV0014072"/>
    <s v="Amanda Malu"/>
    <d v="2026-05-27T00:00:00"/>
    <d v="2026-04-30T00:00:00"/>
    <x v="1"/>
    <s v="Domestic"/>
    <s v="Domestic"/>
    <x v="0"/>
    <m/>
    <x v="0"/>
    <s v="ZQN"/>
    <s v="Orbit World Travel Wellington"/>
    <m/>
    <m/>
    <d v="2026-05-20T00:00:00"/>
    <n v="0"/>
    <n v="0"/>
    <s v="Amendment Domestic Fee - made by Consultant"/>
    <n v="11.2"/>
    <n v="1.68"/>
    <n v="12.88"/>
    <s v="Elizabeth Scurr"/>
    <s v="Zaneta Waitai"/>
    <s v="Cost Centre"/>
    <n v="700000"/>
    <s v="Chief Executive"/>
    <m/>
    <m/>
    <m/>
    <s v="Entity"/>
    <s v="STAFF"/>
    <s v="STAFF"/>
    <n v="1"/>
    <x v="1"/>
    <n v="1"/>
    <m/>
    <m/>
    <m/>
    <m/>
    <s v="Cutover"/>
    <m/>
  </r>
  <r>
    <s v="Oranga Tamariki - Ministry for Children"/>
    <s v="00L-RBM-PBW"/>
    <s v="INV0014072"/>
    <s v="Amanda Malu"/>
    <d v="2026-05-27T00:00:00"/>
    <d v="2026-04-30T00:00:00"/>
    <x v="2"/>
    <s v="Domestic"/>
    <s v="Domestic"/>
    <x v="1"/>
    <s v="ZQN"/>
    <x v="1"/>
    <s v="ZQN"/>
    <s v="Air New Zealand"/>
    <n v="9493694200"/>
    <m/>
    <d v="2026-06-07T00:00:00"/>
    <n v="0"/>
    <n v="0"/>
    <s v="TKT NO: 9493694200"/>
    <n v="532.56999999999903"/>
    <n v="79.89"/>
    <n v="612.45999999999901"/>
    <s v="Elizabeth Scurr"/>
    <s v="Zaneta Waitai"/>
    <s v="Cost Centre"/>
    <n v="700000"/>
    <s v="Chief Executive"/>
    <m/>
    <m/>
    <m/>
    <s v="Entity"/>
    <s v="STAFF"/>
    <s v="STAFF"/>
    <n v="1"/>
    <x v="1"/>
    <n v="1"/>
    <m/>
    <m/>
    <m/>
    <m/>
    <s v="Cutover"/>
    <m/>
  </r>
  <r>
    <s v="Oranga Tamariki - Ministry for Children"/>
    <s v="00L-RBM-N7Q"/>
    <s v="INV0014072"/>
    <s v="Amanda Malu"/>
    <d v="2026-05-27T00:00:00"/>
    <d v="2026-04-30T00:00:00"/>
    <x v="3"/>
    <s v="Domestic"/>
    <s v="Domestic"/>
    <x v="1"/>
    <s v="WLG"/>
    <x v="2"/>
    <s v="WLG"/>
    <s v="Air New Zealand"/>
    <n v="9493694146"/>
    <m/>
    <d v="2026-05-13T00:00:00"/>
    <n v="0"/>
    <n v="0"/>
    <s v="TKT NO: 9493694146"/>
    <n v="484.98999999999899"/>
    <n v="72.75"/>
    <n v="557.74"/>
    <s v="Elizabeth Scurr"/>
    <s v="Zaneta Waitai"/>
    <s v="Cost Centre"/>
    <n v="700000"/>
    <s v="Chief Executive"/>
    <m/>
    <m/>
    <m/>
    <s v="Entity"/>
    <s v="STAFF"/>
    <m/>
    <n v="1"/>
    <x v="0"/>
    <s v="STAFF"/>
    <m/>
    <m/>
    <m/>
    <m/>
    <s v="Cutover"/>
    <m/>
  </r>
  <r>
    <s v="Oranga Tamariki - Ministry for Children"/>
    <s v="00L-RBM-PBW"/>
    <s v="INV0014444"/>
    <s v="Amanda Malu"/>
    <d v="2026-06-28T00:00:00"/>
    <d v="2026-04-30T00:00:00"/>
    <x v="4"/>
    <s v="Domestic"/>
    <s v="Domestic"/>
    <x v="1"/>
    <s v="WLG"/>
    <x v="3"/>
    <s v="ZQN"/>
    <s v="Air New Zealand"/>
    <n v="9493874832"/>
    <m/>
    <d v="2026-06-04T00:00:00"/>
    <n v="0"/>
    <n v="0"/>
    <s v="TKT NO: 9493874832"/>
    <n v="275.48"/>
    <n v="41.32"/>
    <n v="316.8"/>
    <s v="Elizabeth Scurr"/>
    <s v="Zaneta Waitai"/>
    <s v="Cost Centre"/>
    <n v="700000"/>
    <s v="Chief Executive"/>
    <m/>
    <m/>
    <m/>
    <s v="Entity"/>
    <s v="STAFF"/>
    <s v="STAFF"/>
    <n v="1"/>
    <x v="1"/>
    <n v="1"/>
    <m/>
    <m/>
    <m/>
    <m/>
    <s v="Cutover"/>
    <m/>
  </r>
  <r>
    <s v="Oranga Tamariki - Ministry for Children"/>
    <s v="00L-RBM-PBW"/>
    <s v="INV0014444"/>
    <s v="Amanda Malu"/>
    <d v="2026-06-28T00:00:00"/>
    <d v="2026-04-30T00:00:00"/>
    <x v="5"/>
    <s v="Domestic"/>
    <s v="Domestic"/>
    <x v="0"/>
    <m/>
    <x v="0"/>
    <s v="ZQN"/>
    <s v="Orbit World Travel Wellington"/>
    <m/>
    <m/>
    <d v="2026-06-03T00:00:00"/>
    <n v="0"/>
    <n v="0"/>
    <s v="Amendment Domestic Fee - made by Consultant"/>
    <n v="11.2"/>
    <n v="1.68"/>
    <n v="12.88"/>
    <s v="Elizabeth Scurr"/>
    <s v="Zaneta Waitai"/>
    <s v="Cost Centre"/>
    <n v="700000"/>
    <s v="Chief Executive"/>
    <m/>
    <m/>
    <m/>
    <s v="Entity"/>
    <s v="STAFF"/>
    <s v="STAFF"/>
    <n v="1"/>
    <x v="1"/>
    <n v="1"/>
    <m/>
    <m/>
    <m/>
    <m/>
    <s v="Cutover"/>
    <m/>
  </r>
  <r>
    <s v="Oranga Tamariki - Ministry for Children"/>
    <s v="00L-RBM-PBW"/>
    <s v="INV0014444"/>
    <s v="Amanda Malu"/>
    <d v="2026-06-28T00:00:00"/>
    <d v="2026-04-30T00:00:00"/>
    <x v="4"/>
    <s v="Domestic"/>
    <s v="Domestic"/>
    <x v="2"/>
    <s v="AKL"/>
    <x v="3"/>
    <s v="ZQN"/>
    <s v="Avis Car Rental"/>
    <s v="16568229NZ6"/>
    <m/>
    <d v="2026-06-04T00:00:00"/>
    <n v="1"/>
    <n v="0"/>
    <s v="Net Time and Mileage"/>
    <n v="44.91"/>
    <n v="6.74"/>
    <n v="51.65"/>
    <s v="Elizabeth Scurr"/>
    <s v="Zaneta Waitai"/>
    <s v="Cost Centre"/>
    <n v="700000"/>
    <s v="Chief Executive"/>
    <m/>
    <m/>
    <m/>
    <s v="Entity"/>
    <s v="STAFF"/>
    <s v="STAFF"/>
    <n v="1"/>
    <x v="1"/>
    <n v="1"/>
    <m/>
    <m/>
    <m/>
    <m/>
    <s v="Cutover"/>
    <m/>
  </r>
  <r>
    <s v="Oranga Tamariki - Ministry for Children"/>
    <s v="00L-RBM-PBW"/>
    <s v="INV0014444"/>
    <s v="Amanda Malu"/>
    <d v="2026-06-28T00:00:00"/>
    <d v="2026-04-30T00:00:00"/>
    <x v="4"/>
    <s v="Domestic"/>
    <s v="Domestic"/>
    <x v="0"/>
    <m/>
    <x v="0"/>
    <s v="ZQN"/>
    <s v="Orbit World Travel Wellington"/>
    <m/>
    <m/>
    <d v="2026-06-04T00:00:00"/>
    <n v="0"/>
    <n v="0"/>
    <s v="Charge Back Domestic Line Item Fee-Carbooking"/>
    <n v="0.55999999999999905"/>
    <n v="0.08"/>
    <n v="0.63999999999999901"/>
    <s v="Elizabeth Scurr"/>
    <s v="Zaneta Waitai"/>
    <s v="Cost Centre"/>
    <n v="700000"/>
    <s v="Chief Executive"/>
    <m/>
    <m/>
    <m/>
    <s v="Entity"/>
    <s v="STAFF"/>
    <s v="STAFF"/>
    <n v="1"/>
    <x v="1"/>
    <n v="1"/>
    <m/>
    <m/>
    <m/>
    <m/>
    <s v="Cutover"/>
    <m/>
  </r>
  <r>
    <s v="Oranga Tamariki - Ministry for Children"/>
    <s v="00L-RBM-PBW"/>
    <s v="INV0014072"/>
    <s v="Amanda Malu"/>
    <d v="2026-05-27T00:00:00"/>
    <d v="2026-04-30T00:00:00"/>
    <x v="6"/>
    <s v="Domestic"/>
    <s v="Domestic"/>
    <x v="0"/>
    <m/>
    <x v="0"/>
    <s v="ZQN"/>
    <s v="Orbit World Travel Wellington"/>
    <m/>
    <m/>
    <d v="2026-05-27T00:00:00"/>
    <n v="0"/>
    <n v="0"/>
    <s v="Amendment Domestic Fee - made by Consultant"/>
    <n v="11.2"/>
    <n v="1.68"/>
    <n v="12.88"/>
    <s v="Elizabeth Scurr"/>
    <s v="Zaneta Waitai"/>
    <s v="Cost Centre"/>
    <n v="700000"/>
    <s v="Chief Executive"/>
    <m/>
    <m/>
    <m/>
    <s v="Entity"/>
    <s v="STAFF"/>
    <s v="STAFF"/>
    <n v="1"/>
    <x v="1"/>
    <n v="1"/>
    <m/>
    <m/>
    <m/>
    <m/>
    <s v="Cutover"/>
    <m/>
  </r>
  <r>
    <s v="Oranga Tamariki - Ministry for Children"/>
    <s v="00L-RBM-PBW"/>
    <s v="INV0014444"/>
    <s v="Amanda Malu"/>
    <d v="2026-06-28T00:00:00"/>
    <d v="2026-04-30T00:00:00"/>
    <x v="4"/>
    <s v="Domestic"/>
    <s v="Domestic"/>
    <x v="0"/>
    <m/>
    <x v="0"/>
    <s v="ZQN"/>
    <s v="Orbit World Travel Wellington"/>
    <m/>
    <m/>
    <d v="2026-06-04T00:00:00"/>
    <n v="0"/>
    <n v="0"/>
    <s v="Charge Back Domestic Fee-Carbooking"/>
    <n v="8.16"/>
    <n v="1.22"/>
    <n v="9.3800000000000008"/>
    <s v="Elizabeth Scurr"/>
    <s v="Zaneta Waitai"/>
    <s v="Cost Centre"/>
    <n v="700000"/>
    <s v="Chief Executive"/>
    <m/>
    <m/>
    <m/>
    <s v="Entity"/>
    <s v="STAFF"/>
    <s v="STAFF"/>
    <n v="1"/>
    <x v="1"/>
    <n v="1"/>
    <m/>
    <m/>
    <m/>
    <m/>
    <s v="Cutover"/>
    <m/>
  </r>
  <r>
    <s v="Oranga Tamariki - Ministry for Children"/>
    <s v="00L-RBM-N7Q"/>
    <s v="INV0014444"/>
    <s v="Amanda Malu"/>
    <d v="2026-06-28T00:00:00"/>
    <d v="2026-04-30T00:00:00"/>
    <x v="3"/>
    <s v="Domestic"/>
    <s v="Domestic"/>
    <x v="3"/>
    <s v="WLG"/>
    <x v="1"/>
    <s v="WLG"/>
    <s v="Wellington Airport Parking"/>
    <s v="1RCSD"/>
    <m/>
    <d v="2026-05-13T00:00:00"/>
    <n v="0"/>
    <n v="0"/>
    <s v="Wellington Airport Parking, Airport Parking"/>
    <n v="86.09"/>
    <n v="12.91"/>
    <n v="99"/>
    <s v="Elizabeth Scurr"/>
    <s v="Zaneta Waitai"/>
    <s v="Cost Centre"/>
    <n v="700000"/>
    <s v="Chief Executive"/>
    <m/>
    <m/>
    <m/>
    <s v="Entity"/>
    <s v="STAFF"/>
    <m/>
    <n v="1"/>
    <x v="0"/>
    <s v="STAFF"/>
    <m/>
    <m/>
    <m/>
    <m/>
    <s v="Cutover"/>
    <m/>
  </r>
  <r>
    <s v="Oranga Tamariki - Ministry for Children"/>
    <s v="00L-RBM-PBW"/>
    <s v="INV0014072"/>
    <s v="Amanda Malu"/>
    <d v="2026-05-27T00:00:00"/>
    <d v="2026-04-30T00:00:00"/>
    <x v="0"/>
    <s v="Domestic"/>
    <s v="Domestic"/>
    <x v="0"/>
    <m/>
    <x v="0"/>
    <s v="ZQN"/>
    <s v="Orbit World Travel Wellington"/>
    <m/>
    <m/>
    <d v="2026-05-01T00:00:00"/>
    <n v="0"/>
    <n v="0"/>
    <s v="Offline Domestic Fee"/>
    <n v="23.95"/>
    <n v="3.59"/>
    <n v="27.54"/>
    <s v="Elizabeth Scurr"/>
    <s v="Zaneta Waitai"/>
    <s v="Cost Centre"/>
    <n v="700000"/>
    <s v="Chief Executive"/>
    <m/>
    <m/>
    <m/>
    <s v="Entity"/>
    <s v="STAFF"/>
    <s v="STAFF"/>
    <n v="1"/>
    <x v="1"/>
    <n v="1"/>
    <m/>
    <m/>
    <m/>
    <m/>
    <s v="Cutover"/>
    <m/>
  </r>
  <r>
    <s v="Oranga Tamariki - Ministry for Children"/>
    <s v="00L-RBN-ZBT"/>
    <s v="INV0014444"/>
    <s v="Amanda Malu"/>
    <d v="2026-06-28T00:00:00"/>
    <d v="2026-06-25T00:00:00"/>
    <x v="7"/>
    <s v="Domestic"/>
    <s v="Domestic"/>
    <x v="0"/>
    <m/>
    <x v="0"/>
    <s v="WLG"/>
    <s v="Orbit World Travel Wellington"/>
    <m/>
    <m/>
    <d v="2026-06-26T00:00:00"/>
    <n v="0"/>
    <n v="0"/>
    <s v="Online Assist Domestic Fee"/>
    <n v="18.850000000000001"/>
    <n v="2.83"/>
    <n v="21.68"/>
    <s v="Elizabeth Scurr"/>
    <s v="Zaneta Waitai"/>
    <s v="Cost Centre"/>
    <n v="700000"/>
    <s v="Chief Executive"/>
    <m/>
    <m/>
    <m/>
    <s v="Entity"/>
    <s v="STAFF"/>
    <m/>
    <n v="1"/>
    <x v="2"/>
    <s v="STAFF"/>
    <m/>
    <m/>
    <m/>
    <m/>
    <s v="Cutover"/>
    <m/>
  </r>
  <r>
    <s v="Oranga Tamariki - Ministry for Children"/>
    <s v="00L-RBN-ZBT"/>
    <s v="INV0014444"/>
    <s v="Amanda Malu"/>
    <d v="2026-06-28T00:00:00"/>
    <d v="2026-06-25T00:00:00"/>
    <x v="8"/>
    <s v="Domestic"/>
    <s v="Domestic"/>
    <x v="1"/>
    <s v="WLG"/>
    <x v="3"/>
    <s v="WLG"/>
    <s v="Air New Zealand"/>
    <n v="9494042288"/>
    <m/>
    <d v="2026-07-16T00:00:00"/>
    <n v="0"/>
    <n v="0"/>
    <s v="TKT NO: 9494042288"/>
    <n v="498.35"/>
    <n v="74.75"/>
    <n v="573.1"/>
    <s v="Elizabeth Scurr"/>
    <s v="Zaneta Waitai"/>
    <s v="Cost Centre"/>
    <n v="700000"/>
    <s v="Chief Executive"/>
    <m/>
    <m/>
    <m/>
    <s v="Entity"/>
    <s v="STAFF"/>
    <m/>
    <n v="1"/>
    <x v="2"/>
    <s v="STAFF"/>
    <m/>
    <m/>
    <m/>
    <m/>
    <s v="Cutover"/>
    <m/>
  </r>
  <r>
    <s v="Oranga Tamariki - Ministry for Children"/>
    <s v="00L-RBM-JDH"/>
    <s v="INV0013712"/>
    <s v="Amanda Malu"/>
    <d v="2026-04-28T00:00:00"/>
    <d v="2026-04-22T00:00:00"/>
    <x v="9"/>
    <s v="Domestic"/>
    <s v="Domestic"/>
    <x v="1"/>
    <s v="TUO"/>
    <x v="1"/>
    <s v="WLG"/>
    <s v="Air New Zealand"/>
    <n v="9493654356"/>
    <m/>
    <d v="2026-04-30T00:00:00"/>
    <n v="0"/>
    <n v="0"/>
    <s v="TKT NO: 9493654356"/>
    <n v="487.5"/>
    <n v="73.13"/>
    <n v="560.63"/>
    <s v="Elizabeth Scurr"/>
    <s v="Zaneta Waitai"/>
    <s v="Cost Centre"/>
    <n v="700000"/>
    <s v="Chief Executive"/>
    <m/>
    <m/>
    <m/>
    <s v="Entity"/>
    <s v="STAFF"/>
    <m/>
    <n v="1"/>
    <x v="3"/>
    <s v="STAFF"/>
    <m/>
    <m/>
    <m/>
    <m/>
    <s v="Cutover"/>
    <m/>
  </r>
  <r>
    <s v="Oranga Tamariki - Ministry for Children"/>
    <s v="00L-RBM-JDH"/>
    <s v="INV0013712"/>
    <s v="Amanda Malu"/>
    <d v="2026-04-28T00:00:00"/>
    <d v="2026-04-22T00:00:00"/>
    <x v="10"/>
    <s v="Domestic"/>
    <s v="Domestic"/>
    <x v="0"/>
    <m/>
    <x v="0"/>
    <s v="WLG"/>
    <s v="Orbit World Travel Wellington"/>
    <m/>
    <m/>
    <d v="2026-04-23T00:00:00"/>
    <n v="0"/>
    <n v="0"/>
    <s v="Online Domestic Fee"/>
    <n v="6.55"/>
    <n v="0.98"/>
    <n v="7.53"/>
    <s v="Elizabeth Scurr"/>
    <s v="Zaneta Waitai"/>
    <s v="Cost Centre"/>
    <n v="700000"/>
    <s v="Chief Executive"/>
    <m/>
    <m/>
    <m/>
    <s v="Entity"/>
    <s v="STAFF"/>
    <m/>
    <n v="1"/>
    <x v="3"/>
    <s v="STAFF"/>
    <m/>
    <m/>
    <m/>
    <m/>
    <s v="Cutover"/>
    <m/>
  </r>
  <r>
    <s v="Oranga Tamariki - Ministry for Children"/>
    <s v="00L-RBL-WH5"/>
    <s v="INV0013712"/>
    <s v="Amanda Malu"/>
    <d v="2026-04-28T00:00:00"/>
    <d v="2026-03-20T00:00:00"/>
    <x v="11"/>
    <s v="Domestic"/>
    <s v="Domestic"/>
    <x v="0"/>
    <m/>
    <x v="0"/>
    <s v="AKL"/>
    <s v="Orbit World Travel Wellington"/>
    <m/>
    <m/>
    <d v="2026-03-26T00:00:00"/>
    <n v="0"/>
    <n v="0"/>
    <s v="Charge Back Domestic Fee-Hotel"/>
    <n v="8.16"/>
    <n v="1.22"/>
    <n v="9.3800000000000008"/>
    <s v="Elizabeth Scurr"/>
    <s v="Elke Schaefer"/>
    <s v="Cost Centre"/>
    <n v="700000"/>
    <s v="Chief Executive"/>
    <m/>
    <m/>
    <m/>
    <s v="Entity"/>
    <s v="STAFF"/>
    <m/>
    <n v="1"/>
    <x v="4"/>
    <s v="STAFF"/>
    <m/>
    <m/>
    <m/>
    <m/>
    <s v="Cutover"/>
    <m/>
  </r>
  <r>
    <s v="Oranga Tamariki - Ministry for Children"/>
    <s v="00L-RBL-WH5"/>
    <s v="INV0013712"/>
    <s v="Amanda Malu"/>
    <d v="2026-04-28T00:00:00"/>
    <d v="2026-03-20T00:00:00"/>
    <x v="11"/>
    <s v="Domestic"/>
    <s v="Domestic"/>
    <x v="4"/>
    <s v="AKL"/>
    <x v="3"/>
    <s v="AKL"/>
    <s v="Legacy Airedale Hotel Auckland"/>
    <n v="1056857445"/>
    <m/>
    <d v="2026-03-26T00:00:00"/>
    <n v="0"/>
    <n v="1"/>
    <s v="Hotel"/>
    <n v="155.66"/>
    <n v="23.35"/>
    <n v="179.01"/>
    <s v="Elizabeth Scurr"/>
    <s v="Elke Schaefer"/>
    <s v="Cost Centre"/>
    <n v="700000"/>
    <s v="Chief Executive"/>
    <m/>
    <m/>
    <m/>
    <s v="Entity"/>
    <s v="STAFF"/>
    <m/>
    <n v="1"/>
    <x v="4"/>
    <s v="STAFF"/>
    <m/>
    <m/>
    <m/>
    <m/>
    <s v="Cutover"/>
    <m/>
  </r>
  <r>
    <s v="Oranga Tamariki - Ministry for Children"/>
    <s v="00L-RBL-WH5"/>
    <s v="INV0013376"/>
    <s v="Amanda Malu"/>
    <d v="2026-03-29T00:00:00"/>
    <d v="2026-03-20T00:00:00"/>
    <x v="11"/>
    <s v="Domestic"/>
    <s v="Domestic"/>
    <x v="1"/>
    <s v="WLG"/>
    <x v="3"/>
    <s v="AKL"/>
    <s v="Air New Zealand"/>
    <n v="6027593843"/>
    <m/>
    <d v="2026-03-26T00:00:00"/>
    <n v="0"/>
    <n v="0"/>
    <s v="TKT NO: 6027593843"/>
    <n v="865.65"/>
    <n v="129.85"/>
    <n v="995.5"/>
    <s v="Elizabeth Scurr"/>
    <s v="Elke Schaefer"/>
    <s v="Cost Centre"/>
    <n v="700000"/>
    <s v="Chief Executive"/>
    <m/>
    <m/>
    <m/>
    <s v="Entity"/>
    <s v="STAFF"/>
    <m/>
    <n v="1"/>
    <x v="4"/>
    <s v="STAFF"/>
    <m/>
    <m/>
    <m/>
    <m/>
    <s v="Cutover"/>
    <m/>
  </r>
  <r>
    <s v="Oranga Tamariki - Ministry for Children"/>
    <s v="00L-RBL-WH5"/>
    <s v="INV0013376"/>
    <s v="Amanda Malu"/>
    <d v="2026-03-29T00:00:00"/>
    <d v="2026-03-20T00:00:00"/>
    <x v="12"/>
    <s v="Domestic"/>
    <s v="Domestic"/>
    <x v="0"/>
    <m/>
    <x v="0"/>
    <s v="AKL"/>
    <s v="Orbit World Travel Wellington"/>
    <m/>
    <m/>
    <d v="2026-03-21T00:00:00"/>
    <n v="0"/>
    <n v="0"/>
    <s v="Online Domestic Fee"/>
    <n v="6.55"/>
    <n v="0.98"/>
    <n v="7.53"/>
    <s v="Elizabeth Scurr"/>
    <s v="Elke Schaefer"/>
    <s v="Cost Centre"/>
    <n v="700000"/>
    <s v="Chief Executive"/>
    <m/>
    <m/>
    <m/>
    <s v="Entity"/>
    <s v="STAFF"/>
    <m/>
    <n v="1"/>
    <x v="4"/>
    <s v="STAFF"/>
    <m/>
    <m/>
    <m/>
    <m/>
    <s v="Cutover"/>
    <m/>
  </r>
  <r>
    <s v="Oranga Tamariki - Ministry for Children"/>
    <s v="00L-RBL-WH5"/>
    <s v="INV0013712"/>
    <s v="Amanda Malu"/>
    <d v="2026-04-28T00:00:00"/>
    <d v="2026-03-20T00:00:00"/>
    <x v="11"/>
    <s v="Domestic"/>
    <s v="Domestic"/>
    <x v="4"/>
    <s v="AKL"/>
    <x v="3"/>
    <s v="AKL"/>
    <s v="Legacy Airedale Hotel Auckland"/>
    <n v="1056857445"/>
    <s v="Dinner"/>
    <d v="2026-03-26T00:00:00"/>
    <n v="0"/>
    <n v="1"/>
    <s v="Dinner"/>
    <n v="13.04"/>
    <n v="1.96"/>
    <n v="15"/>
    <s v="Elizabeth Scurr"/>
    <s v="Elke Schaefer"/>
    <s v="Cost Centre"/>
    <n v="700000"/>
    <s v="Chief Executive"/>
    <m/>
    <m/>
    <m/>
    <s v="Entity"/>
    <s v="STAFF"/>
    <m/>
    <n v="1"/>
    <x v="4"/>
    <s v="STAFF"/>
    <m/>
    <m/>
    <m/>
    <m/>
    <s v="Cutover"/>
    <m/>
  </r>
  <r>
    <s v="Oranga Tamariki - Ministry for Children"/>
    <s v="00L-RBL-WH5"/>
    <s v="INV0013712"/>
    <s v="Amanda Malu"/>
    <d v="2026-04-28T00:00:00"/>
    <d v="2026-03-20T00:00:00"/>
    <x v="11"/>
    <s v="Domestic"/>
    <s v="Domestic"/>
    <x v="0"/>
    <m/>
    <x v="0"/>
    <s v="AKL"/>
    <s v="Orbit World Travel Wellington"/>
    <m/>
    <m/>
    <d v="2026-03-26T00:00:00"/>
    <n v="0"/>
    <n v="0"/>
    <s v="Charge Back Domestic Line Item Fee-Hotel"/>
    <n v="0.55999999999999905"/>
    <n v="0.08"/>
    <n v="0.63999999999999901"/>
    <s v="Elizabeth Scurr"/>
    <s v="Elke Schaefer"/>
    <s v="Cost Centre"/>
    <n v="700000"/>
    <s v="Chief Executive"/>
    <m/>
    <m/>
    <m/>
    <s v="Entity"/>
    <s v="STAFF"/>
    <m/>
    <n v="1"/>
    <x v="4"/>
    <s v="STAFF"/>
    <m/>
    <m/>
    <m/>
    <m/>
    <s v="Cutover"/>
    <m/>
  </r>
  <r>
    <s v="Oranga Tamariki - Ministry for Children"/>
    <s v="00L-RBL-WH5"/>
    <s v="INV0013712"/>
    <s v="Amanda Malu"/>
    <d v="2026-04-28T00:00:00"/>
    <d v="2026-03-20T00:00:00"/>
    <x v="11"/>
    <s v="Domestic"/>
    <s v="Domestic"/>
    <x v="0"/>
    <m/>
    <x v="0"/>
    <s v="AKL"/>
    <s v="Orbit World Travel Wellington"/>
    <m/>
    <m/>
    <d v="2026-03-26T00:00:00"/>
    <n v="0"/>
    <n v="0"/>
    <s v="Charge Back Domestic Line Item Fee-Hotel"/>
    <n v="0.55999999999999905"/>
    <n v="0.08"/>
    <n v="0.63999999999999901"/>
    <s v="Elizabeth Scurr"/>
    <s v="Elke Schaefer"/>
    <s v="Cost Centre"/>
    <n v="700000"/>
    <s v="Chief Executive"/>
    <m/>
    <m/>
    <m/>
    <s v="Entity"/>
    <s v="STAFF"/>
    <m/>
    <n v="1"/>
    <x v="4"/>
    <s v="STAFF"/>
    <m/>
    <m/>
    <m/>
    <m/>
    <s v="Cutover"/>
    <m/>
  </r>
  <r>
    <s v="Oranga Tamariki - Ministry for Children"/>
    <s v="00L-RBL-9L6"/>
    <s v="INV0013712"/>
    <s v="Amanda Malu"/>
    <d v="2026-04-28T00:00:00"/>
    <d v="2026-04-08T00:00:00"/>
    <x v="10"/>
    <s v="Domestic"/>
    <s v="Domestic"/>
    <x v="0"/>
    <m/>
    <x v="0"/>
    <s v="CHC"/>
    <s v="Orbit World Travel Wellington"/>
    <m/>
    <m/>
    <d v="2026-04-23T00:00:00"/>
    <n v="0"/>
    <n v="0"/>
    <s v="Amendment Domestic Fee - made by Consultant"/>
    <n v="11.2"/>
    <n v="1.68"/>
    <n v="12.88"/>
    <s v="Edwin Wong"/>
    <s v="Elke Schaefer"/>
    <s v="Cost Centre"/>
    <n v="700000"/>
    <s v="Chief Executive"/>
    <m/>
    <m/>
    <m/>
    <s v="Entity"/>
    <s v="STAFF"/>
    <m/>
    <n v="1"/>
    <x v="5"/>
    <s v="STAFF"/>
    <m/>
    <m/>
    <m/>
    <m/>
    <s v="Cutover"/>
    <m/>
  </r>
  <r>
    <s v="Oranga Tamariki - Ministry for Children"/>
    <s v="00L-RBL-9L6"/>
    <s v="INV0013712"/>
    <s v="Amanda Malu"/>
    <d v="2026-04-28T00:00:00"/>
    <d v="2026-04-08T00:00:00"/>
    <x v="13"/>
    <s v="Domestic"/>
    <s v="Domestic"/>
    <x v="1"/>
    <s v="WLG"/>
    <x v="2"/>
    <s v="CHC"/>
    <s v="Air New Zealand"/>
    <n v="9493595184"/>
    <m/>
    <d v="2026-05-08T00:00:00"/>
    <n v="0"/>
    <n v="0"/>
    <s v="TKT NO: 9493595184"/>
    <n v="514.21"/>
    <n v="77.13"/>
    <n v="591.34"/>
    <s v="Edwin Wong"/>
    <s v="Elke Schaefer"/>
    <s v="Cost Centre"/>
    <n v="700000"/>
    <s v="Chief Executive"/>
    <m/>
    <m/>
    <m/>
    <s v="Entity"/>
    <s v="STAFF"/>
    <m/>
    <n v="1"/>
    <x v="5"/>
    <s v="STAFF"/>
    <m/>
    <m/>
    <m/>
    <m/>
    <s v="Cutover"/>
    <m/>
  </r>
  <r>
    <s v="Oranga Tamariki - Ministry for Children"/>
    <s v="00L-RBL-9L6"/>
    <s v="INV0013712"/>
    <s v="Amanda Malu"/>
    <d v="2026-04-28T00:00:00"/>
    <d v="2026-04-08T00:00:00"/>
    <x v="14"/>
    <s v="Domestic"/>
    <s v="Domestic"/>
    <x v="1"/>
    <s v="WLG"/>
    <x v="2"/>
    <s v="CHC"/>
    <s v="Air New Zealand"/>
    <n v="9493663140"/>
    <m/>
    <d v="2026-05-07T00:00:00"/>
    <n v="0"/>
    <n v="0"/>
    <s v="TKT NO: 9493663140"/>
    <n v="70.97"/>
    <n v="10.65"/>
    <n v="81.62"/>
    <s v="Edwin Wong"/>
    <s v="Elke Schaefer"/>
    <s v="Cost Centre"/>
    <n v="700000"/>
    <s v="Chief Executive"/>
    <m/>
    <m/>
    <m/>
    <s v="Entity"/>
    <s v="STAFF"/>
    <m/>
    <n v="1"/>
    <x v="5"/>
    <s v="STAFF"/>
    <m/>
    <m/>
    <m/>
    <m/>
    <s v="Cutover"/>
    <m/>
  </r>
  <r>
    <s v="Oranga Tamariki - Ministry for Children"/>
    <s v="00L-RBL-9L6"/>
    <s v="INV0013712"/>
    <s v="Amanda Malu"/>
    <d v="2026-04-28T00:00:00"/>
    <d v="2026-04-08T00:00:00"/>
    <x v="15"/>
    <s v="Domestic"/>
    <s v="Domestic"/>
    <x v="0"/>
    <m/>
    <x v="0"/>
    <s v="CHC"/>
    <s v="Orbit World Travel Wellington"/>
    <m/>
    <m/>
    <d v="2026-04-25T00:00:00"/>
    <n v="0"/>
    <n v="0"/>
    <s v="Amendment Domestic Fee - made by Consultant"/>
    <n v="11.2"/>
    <n v="1.68"/>
    <n v="12.88"/>
    <s v="Edwin Wong"/>
    <s v="Elke Schaefer"/>
    <s v="Cost Centre"/>
    <n v="700000"/>
    <s v="Chief Executive"/>
    <m/>
    <m/>
    <m/>
    <s v="Entity"/>
    <s v="STAFF"/>
    <m/>
    <n v="1"/>
    <x v="5"/>
    <s v="STAFF"/>
    <m/>
    <m/>
    <m/>
    <m/>
    <s v="Cutover"/>
    <m/>
  </r>
  <r>
    <s v="Oranga Tamariki - Ministry for Children"/>
    <s v="00L-RBL-9L6"/>
    <s v="INV0013712"/>
    <s v="Amanda Malu"/>
    <d v="2026-04-28T00:00:00"/>
    <d v="2026-04-08T00:00:00"/>
    <x v="16"/>
    <s v="Domestic"/>
    <s v="Domestic"/>
    <x v="0"/>
    <m/>
    <x v="0"/>
    <s v="CHC"/>
    <s v="Orbit World Travel Wellington"/>
    <m/>
    <m/>
    <d v="2026-04-09T00:00:00"/>
    <n v="0"/>
    <n v="0"/>
    <s v="Online Domestic Fee"/>
    <n v="6.55"/>
    <n v="0.98"/>
    <n v="7.53"/>
    <s v="Edwin Wong"/>
    <s v="Elke Schaefer"/>
    <s v="Cost Centre"/>
    <n v="700000"/>
    <s v="Chief Executive"/>
    <m/>
    <m/>
    <m/>
    <s v="Entity"/>
    <s v="STAFF"/>
    <m/>
    <n v="1"/>
    <x v="5"/>
    <s v="STAFF"/>
    <m/>
    <m/>
    <m/>
    <m/>
    <s v="Cutover"/>
    <m/>
  </r>
  <r>
    <s v="Oranga Tamariki - Ministry for Children"/>
    <s v="00L-RBL-9L6"/>
    <s v="INV0013712"/>
    <s v="Amanda Malu"/>
    <d v="2026-04-28T00:00:00"/>
    <d v="2026-04-08T00:00:00"/>
    <x v="17"/>
    <s v="Domestic"/>
    <s v="Domestic"/>
    <x v="1"/>
    <s v="CHC"/>
    <x v="1"/>
    <s v="CHC"/>
    <s v="Air New Zealand"/>
    <n v="9493656839"/>
    <m/>
    <d v="2026-05-10T00:00:00"/>
    <n v="0"/>
    <n v="0"/>
    <s v="TKT NO: 9493656839"/>
    <n v="137.74"/>
    <n v="20.66"/>
    <n v="158.4"/>
    <s v="Edwin Wong"/>
    <s v="Elke Schaefer"/>
    <s v="Cost Centre"/>
    <n v="700000"/>
    <s v="Chief Executive"/>
    <m/>
    <m/>
    <m/>
    <s v="Entity"/>
    <s v="STAFF"/>
    <m/>
    <n v="1"/>
    <x v="5"/>
    <s v="STAFF"/>
    <m/>
    <m/>
    <m/>
    <m/>
    <s v="Cutover"/>
    <m/>
  </r>
  <r>
    <s v="Oranga Tamariki - Ministry for Children"/>
    <s v="00L-RBM-TVV"/>
    <s v="INV0014072"/>
    <s v="Amanda Malu"/>
    <d v="2026-05-27T00:00:00"/>
    <d v="2026-05-07T00:00:00"/>
    <x v="1"/>
    <s v="Domestic"/>
    <s v="Domestic"/>
    <x v="0"/>
    <m/>
    <x v="0"/>
    <s v="ROT"/>
    <s v="Orbit World Travel Wellington"/>
    <m/>
    <m/>
    <d v="2026-05-20T00:00:00"/>
    <n v="0"/>
    <n v="0"/>
    <s v="Charge Back Domestic Fee-Hotel"/>
    <n v="8.16"/>
    <n v="1.22"/>
    <n v="9.3800000000000008"/>
    <s v="Elizabeth Scurr"/>
    <s v="Zaneta Waitai"/>
    <s v="Cost Centre"/>
    <n v="700000"/>
    <s v="Chief Executive"/>
    <m/>
    <m/>
    <m/>
    <s v="Entity"/>
    <s v="STAFF"/>
    <m/>
    <n v="1"/>
    <x v="6"/>
    <s v="STAFF"/>
    <m/>
    <m/>
    <m/>
    <m/>
    <s v="Cutover"/>
    <m/>
  </r>
  <r>
    <s v="Oranga Tamariki - Ministry for Children"/>
    <s v="00L-RBM-TVV"/>
    <s v="INV0014072"/>
    <s v="Amanda Malu"/>
    <d v="2026-05-27T00:00:00"/>
    <d v="2026-05-07T00:00:00"/>
    <x v="18"/>
    <s v="Domestic"/>
    <s v="Domestic"/>
    <x v="0"/>
    <m/>
    <x v="0"/>
    <s v="ROT"/>
    <s v="Orbit World Travel Wellington"/>
    <m/>
    <m/>
    <d v="2026-05-19T00:00:00"/>
    <n v="0"/>
    <n v="0"/>
    <s v="Amendment Domestic Fee - made by Consultant"/>
    <n v="11.2"/>
    <n v="1.68"/>
    <n v="12.88"/>
    <s v="Elizabeth Scurr"/>
    <s v="Zaneta Waitai"/>
    <s v="Cost Centre"/>
    <n v="700000"/>
    <s v="Chief Executive"/>
    <m/>
    <m/>
    <m/>
    <s v="Entity"/>
    <s v="STAFF"/>
    <m/>
    <n v="1"/>
    <x v="6"/>
    <s v="STAFF"/>
    <m/>
    <m/>
    <m/>
    <m/>
    <s v="Cutover"/>
    <m/>
  </r>
  <r>
    <s v="Oranga Tamariki - Ministry for Children"/>
    <s v="00L-RBM-TVV"/>
    <s v="INV0014072"/>
    <s v="Amanda Malu"/>
    <d v="2026-05-27T00:00:00"/>
    <d v="2026-05-07T00:00:00"/>
    <x v="13"/>
    <s v="Domestic"/>
    <s v="Domestic"/>
    <x v="0"/>
    <m/>
    <x v="0"/>
    <s v="ROT"/>
    <s v="Orbit World Travel Wellington"/>
    <m/>
    <m/>
    <d v="2026-05-08T00:00:00"/>
    <n v="0"/>
    <n v="0"/>
    <s v="Online Domestic Fee"/>
    <n v="6.55"/>
    <n v="0.98"/>
    <n v="7.53"/>
    <s v="Elizabeth Scurr"/>
    <s v="Zaneta Waitai"/>
    <s v="Cost Centre"/>
    <n v="700000"/>
    <s v="Chief Executive"/>
    <m/>
    <m/>
    <m/>
    <s v="Entity"/>
    <s v="STAFF"/>
    <m/>
    <n v="1"/>
    <x v="6"/>
    <s v="STAFF"/>
    <m/>
    <m/>
    <m/>
    <m/>
    <s v="Cutover"/>
    <m/>
  </r>
  <r>
    <s v="Oranga Tamariki - Ministry for Children"/>
    <s v="00L-RBM-TVV"/>
    <s v="INV0014072"/>
    <s v="Amanda Malu"/>
    <d v="2026-05-27T00:00:00"/>
    <d v="2026-05-07T00:00:00"/>
    <x v="1"/>
    <s v="Domestic"/>
    <s v="Domestic"/>
    <x v="0"/>
    <m/>
    <x v="0"/>
    <s v="ROT"/>
    <s v="Orbit World Travel Wellington"/>
    <m/>
    <m/>
    <d v="2026-05-20T00:00:00"/>
    <n v="0"/>
    <n v="0"/>
    <s v="Charge Back Domestic Line Item Fee-Hotel"/>
    <n v="0.55999999999999905"/>
    <n v="0.08"/>
    <n v="0.63999999999999901"/>
    <s v="Elizabeth Scurr"/>
    <s v="Zaneta Waitai"/>
    <s v="Cost Centre"/>
    <n v="700000"/>
    <s v="Chief Executive"/>
    <m/>
    <m/>
    <m/>
    <s v="Entity"/>
    <s v="STAFF"/>
    <m/>
    <n v="1"/>
    <x v="6"/>
    <s v="STAFF"/>
    <m/>
    <m/>
    <m/>
    <m/>
    <s v="Cutover"/>
    <m/>
  </r>
  <r>
    <s v="Oranga Tamariki - Ministry for Children"/>
    <s v="00L-RBM-TVV"/>
    <s v="INV0014072"/>
    <s v="Amanda Malu"/>
    <d v="2026-05-27T00:00:00"/>
    <d v="2026-05-07T00:00:00"/>
    <x v="1"/>
    <s v="Domestic"/>
    <s v="Domestic"/>
    <x v="0"/>
    <m/>
    <x v="0"/>
    <s v="ROT"/>
    <s v="Orbit World Travel Wellington"/>
    <m/>
    <m/>
    <d v="2026-05-20T00:00:00"/>
    <n v="0"/>
    <n v="0"/>
    <s v="Charge Back Domestic Line Item Fee-Hotel"/>
    <n v="0.55999999999999905"/>
    <n v="0.08"/>
    <n v="0.63999999999999901"/>
    <s v="Elizabeth Scurr"/>
    <s v="Zaneta Waitai"/>
    <s v="Cost Centre"/>
    <n v="700000"/>
    <s v="Chief Executive"/>
    <m/>
    <m/>
    <m/>
    <s v="Entity"/>
    <s v="STAFF"/>
    <m/>
    <n v="1"/>
    <x v="6"/>
    <s v="STAFF"/>
    <m/>
    <m/>
    <m/>
    <m/>
    <s v="Cutover"/>
    <m/>
  </r>
  <r>
    <s v="Oranga Tamariki - Ministry for Children"/>
    <s v="00L-RBM-TVV"/>
    <s v="INV0014072"/>
    <s v="Amanda Malu"/>
    <d v="2026-05-27T00:00:00"/>
    <d v="2026-05-07T00:00:00"/>
    <x v="1"/>
    <s v="Domestic"/>
    <s v="Domestic"/>
    <x v="4"/>
    <s v="ROT"/>
    <x v="4"/>
    <s v="ROT"/>
    <s v="Novotel Rotorua Lakeside"/>
    <s v="1874AEJ0560"/>
    <s v="Breakfast"/>
    <d v="2026-05-20T00:00:00"/>
    <n v="0"/>
    <n v="2"/>
    <s v="Breakfast"/>
    <n v="21.74"/>
    <n v="3.26"/>
    <n v="25"/>
    <s v="Elizabeth Scurr"/>
    <s v="Zaneta Waitai"/>
    <s v="Cost Centre"/>
    <n v="700000"/>
    <s v="Chief Executive"/>
    <m/>
    <m/>
    <m/>
    <s v="Entity"/>
    <s v="STAFF"/>
    <m/>
    <n v="1"/>
    <x v="6"/>
    <s v="STAFF"/>
    <m/>
    <m/>
    <m/>
    <m/>
    <s v="Cutover"/>
    <m/>
  </r>
  <r>
    <s v="Oranga Tamariki - Ministry for Children"/>
    <s v="00L-RBM-TVV"/>
    <s v="INV0014444"/>
    <s v="Amanda Malu"/>
    <d v="2026-06-28T00:00:00"/>
    <d v="2026-05-07T00:00:00"/>
    <x v="1"/>
    <s v="Domestic"/>
    <s v="Domestic"/>
    <x v="3"/>
    <s v="WLG"/>
    <x v="1"/>
    <s v="ROT"/>
    <s v="Wellington Airport Parking"/>
    <s v="PDS149"/>
    <m/>
    <d v="2026-05-20T00:00:00"/>
    <n v="0"/>
    <n v="0"/>
    <s v="Wellington Airport Parking, Covered Car Park"/>
    <n v="115.22"/>
    <n v="17.28"/>
    <n v="132.5"/>
    <s v="Elizabeth Scurr"/>
    <s v="Zaneta Waitai"/>
    <s v="Cost Centre"/>
    <n v="700000"/>
    <s v="Chief Executive"/>
    <m/>
    <m/>
    <m/>
    <s v="Entity"/>
    <s v="STAFF"/>
    <m/>
    <n v="1"/>
    <x v="6"/>
    <s v="STAFF"/>
    <m/>
    <m/>
    <m/>
    <m/>
    <s v="Cutover"/>
    <m/>
  </r>
  <r>
    <s v="Oranga Tamariki - Ministry for Children"/>
    <s v="00L-RBM-TVV"/>
    <s v="INV0014072"/>
    <s v="Amanda Malu"/>
    <d v="2026-05-27T00:00:00"/>
    <d v="2026-05-07T00:00:00"/>
    <x v="1"/>
    <s v="Domestic"/>
    <s v="Domestic"/>
    <x v="1"/>
    <s v="WLG"/>
    <x v="4"/>
    <s v="ROT"/>
    <s v="Air New Zealand"/>
    <n v="9493727178"/>
    <m/>
    <d v="2026-05-20T00:00:00"/>
    <n v="0"/>
    <n v="0"/>
    <s v="TKT NO: 9493727178"/>
    <n v="634.41999999999996"/>
    <n v="95.16"/>
    <n v="729.58"/>
    <s v="Elizabeth Scurr"/>
    <s v="Zaneta Waitai"/>
    <s v="Cost Centre"/>
    <n v="700000"/>
    <s v="Chief Executive"/>
    <m/>
    <m/>
    <m/>
    <s v="Entity"/>
    <s v="STAFF"/>
    <m/>
    <n v="1"/>
    <x v="6"/>
    <s v="STAFF"/>
    <m/>
    <m/>
    <m/>
    <m/>
    <s v="Cutover"/>
    <m/>
  </r>
  <r>
    <s v="Oranga Tamariki - Ministry for Children"/>
    <s v="00L-RBM-TVV"/>
    <s v="INV0014072"/>
    <s v="Amanda Malu"/>
    <d v="2026-05-27T00:00:00"/>
    <d v="2026-05-07T00:00:00"/>
    <x v="1"/>
    <s v="Domestic"/>
    <s v="Domestic"/>
    <x v="4"/>
    <s v="ROT"/>
    <x v="4"/>
    <s v="ROT"/>
    <s v="Novotel Rotorua Lakeside"/>
    <s v="1874AEJ0560"/>
    <m/>
    <d v="2026-05-20T00:00:00"/>
    <n v="0"/>
    <n v="2"/>
    <s v="Hotel"/>
    <n v="339.13"/>
    <n v="50.87"/>
    <n v="390"/>
    <s v="Elizabeth Scurr"/>
    <s v="Zaneta Waitai"/>
    <s v="Cost Centre"/>
    <n v="700000"/>
    <s v="Chief Executive"/>
    <m/>
    <m/>
    <m/>
    <s v="Entity"/>
    <s v="STAFF"/>
    <m/>
    <n v="1"/>
    <x v="6"/>
    <s v="STAFF"/>
    <m/>
    <m/>
    <m/>
    <m/>
    <s v="Cutover"/>
    <m/>
  </r>
  <r>
    <s v="Oranga Tamariki - Ministry for Children"/>
    <s v="00L-RBL-8BW"/>
    <s v="INV0013712"/>
    <s v="Amanda Malu"/>
    <d v="2026-04-28T00:00:00"/>
    <d v="2026-04-07T00:00:00"/>
    <x v="16"/>
    <s v="Domestic"/>
    <s v="Domestic"/>
    <x v="0"/>
    <m/>
    <x v="0"/>
    <s v="AKL"/>
    <s v="Orbit World Travel Wellington"/>
    <m/>
    <m/>
    <d v="2026-04-09T00:00:00"/>
    <n v="0"/>
    <n v="0"/>
    <s v="Charge Back Domestic Fee-Hotel"/>
    <n v="8.16"/>
    <n v="1.22"/>
    <n v="9.3800000000000008"/>
    <s v="Elizabeth Scurr"/>
    <s v="Elizabeth Devine"/>
    <s v="Cost Centre"/>
    <n v="700000"/>
    <s v="Chief Executive"/>
    <m/>
    <m/>
    <m/>
    <s v="Entity"/>
    <s v="STAFF"/>
    <m/>
    <n v="1"/>
    <x v="7"/>
    <s v="STAFF"/>
    <m/>
    <m/>
    <m/>
    <m/>
    <s v="Cutover"/>
    <m/>
  </r>
  <r>
    <s v="Oranga Tamariki - Ministry for Children"/>
    <s v="00L-RBL-8BW"/>
    <s v="INV0013712"/>
    <s v="Amanda Malu"/>
    <d v="2026-04-28T00:00:00"/>
    <d v="2026-04-07T00:00:00"/>
    <x v="16"/>
    <s v="Domestic"/>
    <s v="Domestic"/>
    <x v="4"/>
    <s v="AKL"/>
    <x v="3"/>
    <s v="AKL"/>
    <s v="Legacy Airedale Hotel Auckland"/>
    <n v="1061355015"/>
    <m/>
    <d v="2026-04-09T00:00:00"/>
    <n v="0"/>
    <n v="1"/>
    <s v="Hotel"/>
    <n v="138.43"/>
    <n v="20.76"/>
    <n v="159.19"/>
    <s v="Elizabeth Scurr"/>
    <s v="Elizabeth Devine"/>
    <s v="Cost Centre"/>
    <n v="700000"/>
    <s v="Chief Executive"/>
    <m/>
    <m/>
    <m/>
    <s v="Entity"/>
    <s v="STAFF"/>
    <m/>
    <n v="1"/>
    <x v="7"/>
    <s v="STAFF"/>
    <m/>
    <m/>
    <m/>
    <m/>
    <s v="Cutover"/>
    <m/>
  </r>
  <r>
    <s v="Oranga Tamariki - Ministry for Children"/>
    <s v="00L-RBL-8BW"/>
    <s v="INV0014072"/>
    <s v="Amanda Malu"/>
    <d v="2026-05-27T00:00:00"/>
    <d v="2026-04-07T00:00:00"/>
    <x v="19"/>
    <s v="Domestic"/>
    <s v="Domestic"/>
    <x v="0"/>
    <m/>
    <x v="0"/>
    <s v="AKL"/>
    <s v="Orbit World Travel Wellington"/>
    <m/>
    <m/>
    <d v="2026-04-10T00:00:00"/>
    <n v="0"/>
    <n v="0"/>
    <s v="Charge Back Domestic Fee-Hotel"/>
    <n v="8.16"/>
    <n v="1.22"/>
    <n v="9.3800000000000008"/>
    <s v="Elizabeth Scurr"/>
    <s v="Elizabeth Devine"/>
    <s v="Cost Centre"/>
    <n v="700000"/>
    <s v="Chief Executive"/>
    <m/>
    <m/>
    <m/>
    <s v="Entity"/>
    <s v="STAFF"/>
    <m/>
    <n v="1"/>
    <x v="7"/>
    <s v="STAFF"/>
    <m/>
    <m/>
    <m/>
    <m/>
    <s v="Cutover"/>
    <m/>
  </r>
  <r>
    <s v="Oranga Tamariki - Ministry for Children"/>
    <s v="00L-RBL-8BW"/>
    <s v="INV0013712"/>
    <s v="Amanda Malu"/>
    <d v="2026-04-28T00:00:00"/>
    <d v="2026-04-07T00:00:00"/>
    <x v="16"/>
    <s v="Domestic"/>
    <s v="Domestic"/>
    <x v="0"/>
    <m/>
    <x v="0"/>
    <s v="AKL"/>
    <s v="Orbit World Travel Wellington"/>
    <m/>
    <m/>
    <d v="2026-04-09T00:00:00"/>
    <n v="0"/>
    <n v="0"/>
    <s v="Charge Back Domestic Line Item Fee-Hotel"/>
    <n v="0.55999999999999905"/>
    <n v="0.08"/>
    <n v="0.63999999999999901"/>
    <s v="Elizabeth Scurr"/>
    <s v="Elizabeth Devine"/>
    <s v="Cost Centre"/>
    <n v="700000"/>
    <s v="Chief Executive"/>
    <m/>
    <m/>
    <m/>
    <s v="Entity"/>
    <s v="STAFF"/>
    <m/>
    <n v="1"/>
    <x v="7"/>
    <s v="STAFF"/>
    <m/>
    <m/>
    <m/>
    <m/>
    <s v="Cutover"/>
    <m/>
  </r>
  <r>
    <s v="Oranga Tamariki - Ministry for Children"/>
    <s v="00L-RBL-8BW"/>
    <s v="INV0013712"/>
    <s v="Amanda Malu"/>
    <d v="2026-04-28T00:00:00"/>
    <d v="2026-04-07T00:00:00"/>
    <x v="16"/>
    <s v="Domestic"/>
    <s v="Domestic"/>
    <x v="2"/>
    <s v="AKL"/>
    <x v="3"/>
    <s v="AKL"/>
    <s v="Avis Car Rental"/>
    <s v="11435842NZ5"/>
    <m/>
    <d v="2026-04-09T00:00:00"/>
    <n v="3"/>
    <n v="0"/>
    <s v="Net Time and Mileage"/>
    <n v="201.22"/>
    <n v="30.18"/>
    <n v="231.4"/>
    <s v="Elizabeth Scurr"/>
    <s v="Elizabeth Devine"/>
    <s v="Cost Centre"/>
    <n v="700000"/>
    <s v="Chief Executive"/>
    <m/>
    <m/>
    <m/>
    <s v="Entity"/>
    <s v="STAFF"/>
    <m/>
    <n v="1"/>
    <x v="7"/>
    <s v="STAFF"/>
    <m/>
    <m/>
    <m/>
    <m/>
    <s v="Cutover"/>
    <m/>
  </r>
  <r>
    <s v="Oranga Tamariki - Ministry for Children"/>
    <s v="00L-RBL-82Q"/>
    <s v="INV0013712"/>
    <s v="Amanda Malu"/>
    <d v="2026-04-28T00:00:00"/>
    <d v="2026-04-07T00:00:00"/>
    <x v="20"/>
    <s v="Domestic"/>
    <s v="Domestic"/>
    <x v="0"/>
    <m/>
    <x v="0"/>
    <s v="WLG"/>
    <s v="Orbit World Travel Wellington"/>
    <m/>
    <m/>
    <d v="2026-04-15T00:00:00"/>
    <n v="0"/>
    <n v="0"/>
    <s v="Charge Back Domestic Line Item Fee-Hotel"/>
    <n v="0.55999999999999905"/>
    <n v="0.08"/>
    <n v="0.63999999999999901"/>
    <s v="Edwin Wong"/>
    <s v="Elizabeth Devine"/>
    <s v="Cost Centre"/>
    <n v="700000"/>
    <s v="Chief Executive"/>
    <m/>
    <m/>
    <m/>
    <s v="Entity"/>
    <s v="STAFF"/>
    <s v="STAFF"/>
    <n v="1"/>
    <x v="8"/>
    <s v="STAFF"/>
    <m/>
    <m/>
    <m/>
    <m/>
    <s v="Cutover"/>
    <m/>
  </r>
  <r>
    <s v="Oranga Tamariki - Ministry for Children"/>
    <s v="00L-RBL-8BW"/>
    <s v="INV0013712"/>
    <s v="Amanda Malu"/>
    <d v="2026-04-28T00:00:00"/>
    <d v="2026-04-07T00:00:00"/>
    <x v="16"/>
    <s v="Domestic"/>
    <s v="Domestic"/>
    <x v="4"/>
    <s v="AKL"/>
    <x v="3"/>
    <s v="AKL"/>
    <s v="Legacy Airedale Hotel Auckland"/>
    <n v="1061355015"/>
    <m/>
    <d v="2026-04-09T00:00:00"/>
    <n v="0"/>
    <n v="1"/>
    <s v="Car Parking"/>
    <n v="39.130000000000003"/>
    <n v="5.87"/>
    <n v="45"/>
    <s v="Elizabeth Scurr"/>
    <s v="Elizabeth Devine"/>
    <s v="Cost Centre"/>
    <n v="700000"/>
    <s v="Chief Executive"/>
    <m/>
    <m/>
    <m/>
    <s v="Entity"/>
    <s v="STAFF"/>
    <m/>
    <n v="1"/>
    <x v="7"/>
    <s v="STAFF"/>
    <m/>
    <m/>
    <m/>
    <m/>
    <s v="Cutover"/>
    <m/>
  </r>
  <r>
    <s v="Oranga Tamariki - Ministry for Children"/>
    <s v="00L-RBL-8BW"/>
    <s v="INV0013712"/>
    <s v="Amanda Malu"/>
    <d v="2026-04-28T00:00:00"/>
    <d v="2026-04-07T00:00:00"/>
    <x v="16"/>
    <s v="Domestic"/>
    <s v="Domestic"/>
    <x v="2"/>
    <s v="AKL"/>
    <x v="3"/>
    <s v="AKL"/>
    <s v="Avis Car Rental"/>
    <s v="11435842NZ5"/>
    <s v="Fuel Charges"/>
    <d v="2026-04-09T00:00:00"/>
    <n v="3"/>
    <n v="0"/>
    <s v="Fuel Charges"/>
    <n v="58.29"/>
    <n v="8.74"/>
    <n v="67.03"/>
    <s v="Elizabeth Scurr"/>
    <s v="Elizabeth Devine"/>
    <s v="Cost Centre"/>
    <n v="700000"/>
    <s v="Chief Executive"/>
    <m/>
    <m/>
    <m/>
    <s v="Entity"/>
    <s v="STAFF"/>
    <m/>
    <n v="1"/>
    <x v="7"/>
    <s v="STAFF"/>
    <m/>
    <m/>
    <m/>
    <m/>
    <s v="Cutover"/>
    <m/>
  </r>
  <r>
    <s v="Oranga Tamariki - Ministry for Children"/>
    <s v="00L-RBL-8BW"/>
    <s v="INV0013712"/>
    <s v="Amanda Malu"/>
    <d v="2026-04-28T00:00:00"/>
    <d v="2026-04-07T00:00:00"/>
    <x v="16"/>
    <s v="Domestic"/>
    <s v="Domestic"/>
    <x v="0"/>
    <m/>
    <x v="0"/>
    <s v="AKL"/>
    <s v="Orbit World Travel Wellington"/>
    <m/>
    <m/>
    <d v="2026-04-09T00:00:00"/>
    <n v="0"/>
    <n v="0"/>
    <s v="Charge Back Domestic Line Item Fee-Carbooking"/>
    <n v="0.55999999999999905"/>
    <n v="0.08"/>
    <n v="0.63999999999999901"/>
    <s v="Elizabeth Scurr"/>
    <s v="Elizabeth Devine"/>
    <s v="Cost Centre"/>
    <n v="700000"/>
    <s v="Chief Executive"/>
    <m/>
    <m/>
    <m/>
    <s v="Entity"/>
    <s v="STAFF"/>
    <m/>
    <n v="1"/>
    <x v="7"/>
    <s v="STAFF"/>
    <m/>
    <m/>
    <m/>
    <m/>
    <s v="Cutover"/>
    <m/>
  </r>
  <r>
    <s v="Oranga Tamariki - Ministry for Children"/>
    <s v="00L-RBL-8BW"/>
    <s v="INV0013712"/>
    <s v="Amanda Malu"/>
    <d v="2026-04-28T00:00:00"/>
    <d v="2026-04-07T00:00:00"/>
    <x v="16"/>
    <s v="Domestic"/>
    <s v="Domestic"/>
    <x v="0"/>
    <m/>
    <x v="0"/>
    <s v="AKL"/>
    <s v="Orbit World Travel Wellington"/>
    <m/>
    <m/>
    <d v="2026-04-09T00:00:00"/>
    <n v="0"/>
    <n v="0"/>
    <s v="Charge Back Domestic Line Item Fee-Carbooking"/>
    <n v="0.55999999999999905"/>
    <n v="0.08"/>
    <n v="0.63999999999999901"/>
    <s v="Elizabeth Scurr"/>
    <s v="Elizabeth Devine"/>
    <s v="Cost Centre"/>
    <n v="700000"/>
    <s v="Chief Executive"/>
    <m/>
    <m/>
    <m/>
    <s v="Entity"/>
    <s v="STAFF"/>
    <m/>
    <n v="1"/>
    <x v="7"/>
    <s v="STAFF"/>
    <m/>
    <m/>
    <m/>
    <m/>
    <s v="Cutover"/>
    <m/>
  </r>
  <r>
    <s v="Oranga Tamariki - Ministry for Children"/>
    <s v="00L-RBL-8BW"/>
    <s v="INV0013712"/>
    <s v="Amanda Malu"/>
    <d v="2026-04-28T00:00:00"/>
    <d v="2026-04-07T00:00:00"/>
    <x v="16"/>
    <s v="Domestic"/>
    <s v="Domestic"/>
    <x v="0"/>
    <m/>
    <x v="0"/>
    <s v="AKL"/>
    <s v="Orbit World Travel Wellington"/>
    <m/>
    <m/>
    <d v="2026-04-09T00:00:00"/>
    <n v="0"/>
    <n v="0"/>
    <s v="Charge Back Domestic Fee-Carbooking"/>
    <n v="8.16"/>
    <n v="1.22"/>
    <n v="9.3800000000000008"/>
    <s v="Elizabeth Scurr"/>
    <s v="Elizabeth Devine"/>
    <s v="Cost Centre"/>
    <n v="700000"/>
    <s v="Chief Executive"/>
    <m/>
    <m/>
    <m/>
    <s v="Entity"/>
    <s v="STAFF"/>
    <m/>
    <n v="1"/>
    <x v="7"/>
    <s v="STAFF"/>
    <m/>
    <m/>
    <m/>
    <m/>
    <s v="Cutover"/>
    <m/>
  </r>
  <r>
    <s v="Oranga Tamariki - Ministry for Children"/>
    <s v="00L-RBL-8BW"/>
    <s v="INV0013712"/>
    <s v="Amanda Malu"/>
    <d v="2026-04-28T00:00:00"/>
    <d v="2026-04-07T00:00:00"/>
    <x v="16"/>
    <s v="Domestic"/>
    <s v="Domestic"/>
    <x v="0"/>
    <m/>
    <x v="0"/>
    <s v="AKL"/>
    <s v="Orbit World Travel Wellington"/>
    <m/>
    <m/>
    <d v="2026-04-09T00:00:00"/>
    <n v="0"/>
    <n v="0"/>
    <s v="Amendment Domestic Fee - made by Consultant"/>
    <n v="11.2"/>
    <n v="1.68"/>
    <n v="12.88"/>
    <s v="Elizabeth Scurr"/>
    <s v="Elizabeth Devine"/>
    <s v="Cost Centre"/>
    <n v="700000"/>
    <s v="Chief Executive"/>
    <m/>
    <m/>
    <m/>
    <s v="Entity"/>
    <s v="STAFF"/>
    <m/>
    <n v="1"/>
    <x v="7"/>
    <s v="STAFF"/>
    <m/>
    <m/>
    <m/>
    <m/>
    <s v="Cutover"/>
    <m/>
  </r>
  <r>
    <s v="Oranga Tamariki - Ministry for Children"/>
    <s v="00L-RBL-8BW"/>
    <s v="INV0014072"/>
    <s v="Amanda Malu"/>
    <d v="2026-05-27T00:00:00"/>
    <d v="2026-04-07T00:00:00"/>
    <x v="19"/>
    <s v="Domestic"/>
    <s v="Domestic"/>
    <x v="0"/>
    <m/>
    <x v="0"/>
    <s v="AKL"/>
    <s v="Orbit World Travel Wellington"/>
    <m/>
    <m/>
    <d v="2026-04-10T00:00:00"/>
    <n v="0"/>
    <n v="0"/>
    <s v="Charge Back Domestic Line Item Fee-Hotel"/>
    <n v="0.55999999999999905"/>
    <n v="0.08"/>
    <n v="0.63999999999999901"/>
    <s v="Elizabeth Scurr"/>
    <s v="Elizabeth Devine"/>
    <s v="Cost Centre"/>
    <n v="700000"/>
    <s v="Chief Executive"/>
    <m/>
    <m/>
    <m/>
    <s v="Entity"/>
    <s v="STAFF"/>
    <m/>
    <n v="1"/>
    <x v="7"/>
    <s v="STAFF"/>
    <m/>
    <m/>
    <m/>
    <m/>
    <s v="Cutover"/>
    <m/>
  </r>
  <r>
    <s v="Oranga Tamariki - Ministry for Children"/>
    <s v="00L-RBL-82Q"/>
    <s v="INV0013712"/>
    <s v="Amanda Malu"/>
    <d v="2026-04-28T00:00:00"/>
    <d v="2026-04-07T00:00:00"/>
    <x v="20"/>
    <s v="Domestic"/>
    <s v="Domestic"/>
    <x v="1"/>
    <s v="WLG"/>
    <x v="2"/>
    <s v="WLG"/>
    <s v="Air New Zealand"/>
    <n v="9493590962"/>
    <m/>
    <d v="2026-04-15T00:00:00"/>
    <n v="0"/>
    <n v="0"/>
    <s v="TKT NO: 9493590962"/>
    <n v="718.74"/>
    <n v="107.81"/>
    <n v="826.55"/>
    <s v="Edwin Wong"/>
    <s v="Elizabeth Devine"/>
    <s v="Cost Centre"/>
    <n v="700000"/>
    <s v="Chief Executive"/>
    <m/>
    <m/>
    <m/>
    <s v="Entity"/>
    <s v="STAFF"/>
    <s v="STAFF"/>
    <n v="1"/>
    <x v="8"/>
    <s v="STAFF"/>
    <m/>
    <m/>
    <m/>
    <m/>
    <s v="Cutover"/>
    <m/>
  </r>
  <r>
    <s v="Oranga Tamariki - Ministry for Children"/>
    <s v="00L-RBL-82Q"/>
    <s v="INV0013712"/>
    <s v="Amanda Malu"/>
    <d v="2026-04-28T00:00:00"/>
    <d v="2026-04-07T00:00:00"/>
    <x v="20"/>
    <s v="Domestic"/>
    <s v="Domestic"/>
    <x v="0"/>
    <m/>
    <x v="0"/>
    <s v="WLG"/>
    <s v="Orbit World Travel Wellington"/>
    <m/>
    <m/>
    <d v="2026-04-15T00:00:00"/>
    <n v="0"/>
    <n v="0"/>
    <s v="Amendment Domestic Fee - made by Consultant"/>
    <n v="11.2"/>
    <n v="1.68"/>
    <n v="12.88"/>
    <s v="Edwin Wong"/>
    <s v="Elizabeth Devine"/>
    <s v="Cost Centre"/>
    <n v="700000"/>
    <s v="Chief Executive"/>
    <m/>
    <m/>
    <m/>
    <s v="Entity"/>
    <s v="STAFF"/>
    <s v="STAFF"/>
    <n v="1"/>
    <x v="8"/>
    <s v="STAFF"/>
    <m/>
    <m/>
    <m/>
    <m/>
    <s v="Cutover"/>
    <m/>
  </r>
  <r>
    <s v="Oranga Tamariki - Ministry for Children"/>
    <s v="00L-RBL-82Q"/>
    <s v="INV0013712"/>
    <s v="Amanda Malu"/>
    <d v="2026-04-28T00:00:00"/>
    <d v="2026-04-07T00:00:00"/>
    <x v="19"/>
    <s v="Domestic"/>
    <s v="Domestic"/>
    <x v="0"/>
    <m/>
    <x v="0"/>
    <s v="WLG"/>
    <s v="Orbit World Travel Wellington"/>
    <m/>
    <m/>
    <d v="2026-04-10T00:00:00"/>
    <n v="0"/>
    <n v="0"/>
    <s v="Amendment Domestic Fee - made by Consultant"/>
    <n v="11.2"/>
    <n v="1.68"/>
    <n v="12.88"/>
    <s v="Edwin Wong"/>
    <s v="Elizabeth Devine"/>
    <s v="Cost Centre"/>
    <n v="700000"/>
    <s v="Chief Executive"/>
    <m/>
    <m/>
    <m/>
    <s v="Entity"/>
    <s v="STAFF"/>
    <s v="STAFF"/>
    <n v="1"/>
    <x v="8"/>
    <s v="STAFF"/>
    <m/>
    <m/>
    <m/>
    <m/>
    <s v="Cutover"/>
    <m/>
  </r>
  <r>
    <s v="Oranga Tamariki - Ministry for Children"/>
    <s v="00L-RBL-8BW"/>
    <s v="INV0013712"/>
    <s v="Amanda Malu"/>
    <d v="2026-04-28T00:00:00"/>
    <d v="2026-04-07T00:00:00"/>
    <x v="21"/>
    <s v="Domestic"/>
    <s v="Domestic"/>
    <x v="0"/>
    <m/>
    <x v="0"/>
    <s v="AKL"/>
    <s v="Orbit World Travel Wellington"/>
    <m/>
    <m/>
    <d v="2026-04-12T00:00:00"/>
    <n v="0"/>
    <n v="0"/>
    <s v="After Hours Fee (Urgent)"/>
    <n v="45"/>
    <n v="6.75"/>
    <n v="51.75"/>
    <s v="Elizabeth Scurr"/>
    <s v="Elizabeth Devine"/>
    <s v="Cost Centre"/>
    <n v="700000"/>
    <s v="Chief Executive"/>
    <m/>
    <m/>
    <m/>
    <s v="Entity"/>
    <s v="STAFF"/>
    <m/>
    <n v="1"/>
    <x v="7"/>
    <s v="STAFF"/>
    <m/>
    <m/>
    <m/>
    <m/>
    <s v="Cutover"/>
    <m/>
  </r>
  <r>
    <s v="Oranga Tamariki - Ministry for Children"/>
    <s v="00L-RBL-8BW"/>
    <s v="INV0013712"/>
    <s v="Amanda Malu"/>
    <d v="2026-04-28T00:00:00"/>
    <d v="2026-04-07T00:00:00"/>
    <x v="16"/>
    <s v="Domestic"/>
    <s v="Domestic"/>
    <x v="2"/>
    <s v="AKL"/>
    <x v="3"/>
    <s v="AKL"/>
    <s v="Avis Car Rental"/>
    <s v="11435842NZ5"/>
    <s v="Misc Charges"/>
    <d v="2026-04-09T00:00:00"/>
    <n v="3"/>
    <n v="0"/>
    <s v="Misc Charges"/>
    <n v="3.01"/>
    <n v="0.45"/>
    <n v="3.46"/>
    <s v="Elizabeth Scurr"/>
    <s v="Elizabeth Devine"/>
    <s v="Cost Centre"/>
    <n v="700000"/>
    <s v="Chief Executive"/>
    <m/>
    <m/>
    <m/>
    <s v="Entity"/>
    <s v="STAFF"/>
    <m/>
    <n v="1"/>
    <x v="7"/>
    <s v="STAFF"/>
    <m/>
    <m/>
    <m/>
    <m/>
    <s v="Cutover"/>
    <m/>
  </r>
  <r>
    <s v="Oranga Tamariki - Ministry for Children"/>
    <s v="00L-RBL-8BW"/>
    <s v="INV0014072"/>
    <s v="Amanda Malu"/>
    <d v="2026-05-27T00:00:00"/>
    <d v="2026-04-07T00:00:00"/>
    <x v="19"/>
    <s v="Domestic"/>
    <s v="Domestic"/>
    <x v="0"/>
    <m/>
    <x v="0"/>
    <s v="AKL"/>
    <s v="Orbit World Travel Wellington"/>
    <m/>
    <m/>
    <d v="2026-04-10T00:00:00"/>
    <n v="0"/>
    <n v="0"/>
    <s v="Charge Back Domestic Line Item Fee-Hotel"/>
    <n v="0.55999999999999905"/>
    <n v="0.08"/>
    <n v="0.63999999999999901"/>
    <s v="Elizabeth Scurr"/>
    <s v="Elizabeth Devine"/>
    <s v="Cost Centre"/>
    <n v="700000"/>
    <s v="Chief Executive"/>
    <m/>
    <m/>
    <m/>
    <s v="Entity"/>
    <s v="STAFF"/>
    <m/>
    <n v="1"/>
    <x v="7"/>
    <s v="STAFF"/>
    <m/>
    <m/>
    <m/>
    <m/>
    <s v="Cutover"/>
    <m/>
  </r>
  <r>
    <s v="Oranga Tamariki - Ministry for Children"/>
    <s v="00L-RBL-8BW"/>
    <s v="INV0014072"/>
    <s v="Amanda Malu"/>
    <d v="2026-05-27T00:00:00"/>
    <d v="2026-04-07T00:00:00"/>
    <x v="19"/>
    <s v="Domestic"/>
    <s v="Domestic"/>
    <x v="4"/>
    <s v="AKL"/>
    <x v="3"/>
    <s v="AKL"/>
    <s v="Novotel Auckland Airport"/>
    <s v="7485AD90806"/>
    <m/>
    <d v="2026-04-10T00:00:00"/>
    <n v="0"/>
    <n v="1"/>
    <s v="Hotel"/>
    <n v="226.09"/>
    <n v="33.909999999999997"/>
    <n v="260"/>
    <s v="Elizabeth Scurr"/>
    <s v="Elizabeth Devine"/>
    <s v="Cost Centre"/>
    <n v="700000"/>
    <s v="Chief Executive"/>
    <m/>
    <m/>
    <m/>
    <s v="Entity"/>
    <s v="STAFF"/>
    <m/>
    <n v="1"/>
    <x v="7"/>
    <s v="STAFF"/>
    <m/>
    <m/>
    <m/>
    <m/>
    <s v="Cutover"/>
    <m/>
  </r>
  <r>
    <s v="Oranga Tamariki - Ministry for Children"/>
    <s v="00L-RBL-8BW"/>
    <s v="INV0013712"/>
    <s v="Amanda Malu"/>
    <d v="2026-04-28T00:00:00"/>
    <d v="2026-04-07T00:00:00"/>
    <x v="16"/>
    <s v="Domestic"/>
    <s v="Domestic"/>
    <x v="0"/>
    <m/>
    <x v="0"/>
    <s v="AKL"/>
    <s v="Orbit World Travel Wellington"/>
    <m/>
    <m/>
    <d v="2026-04-09T00:00:00"/>
    <n v="0"/>
    <n v="0"/>
    <s v="Charge Back Domestic Line Item Fee-Hotel"/>
    <n v="0.55999999999999905"/>
    <n v="0.08"/>
    <n v="0.63999999999999901"/>
    <s v="Elizabeth Scurr"/>
    <s v="Elizabeth Devine"/>
    <s v="Cost Centre"/>
    <n v="700000"/>
    <s v="Chief Executive"/>
    <m/>
    <m/>
    <m/>
    <s v="Entity"/>
    <s v="STAFF"/>
    <m/>
    <n v="1"/>
    <x v="7"/>
    <s v="STAFF"/>
    <m/>
    <m/>
    <m/>
    <m/>
    <s v="Cutover"/>
    <m/>
  </r>
  <r>
    <s v="Oranga Tamariki - Ministry for Children"/>
    <s v="00L-RBL-8BW"/>
    <s v="INV0013712"/>
    <s v="Amanda Malu"/>
    <d v="2026-04-28T00:00:00"/>
    <d v="2026-04-07T00:00:00"/>
    <x v="16"/>
    <s v="Domestic"/>
    <s v="Domestic"/>
    <x v="4"/>
    <s v="AKL"/>
    <x v="3"/>
    <s v="AKL"/>
    <s v="Legacy Airedale Hotel Auckland"/>
    <n v="1061355015"/>
    <s v="Breakfast"/>
    <d v="2026-04-09T00:00:00"/>
    <n v="0"/>
    <n v="1"/>
    <s v="Breakfast"/>
    <n v="21.74"/>
    <n v="3.26"/>
    <n v="25"/>
    <s v="Elizabeth Scurr"/>
    <s v="Elizabeth Devine"/>
    <s v="Cost Centre"/>
    <n v="700000"/>
    <s v="Chief Executive"/>
    <m/>
    <m/>
    <m/>
    <s v="Entity"/>
    <s v="STAFF"/>
    <m/>
    <n v="1"/>
    <x v="7"/>
    <s v="STAFF"/>
    <m/>
    <m/>
    <m/>
    <m/>
    <s v="Cutover"/>
    <m/>
  </r>
  <r>
    <s v="Oranga Tamariki - Ministry for Children"/>
    <s v="00L-RBL-82Q"/>
    <s v="INV0013712"/>
    <s v="Amanda Malu"/>
    <d v="2026-04-28T00:00:00"/>
    <d v="2026-04-07T00:00:00"/>
    <x v="22"/>
    <s v="Domestic"/>
    <s v="Domestic"/>
    <x v="4"/>
    <s v="NSN"/>
    <x v="5"/>
    <s v="WLG"/>
    <s v="The Hotel Nelson"/>
    <s v="LQ5463FUGJ"/>
    <m/>
    <d v="2026-04-16T00:00:00"/>
    <n v="0"/>
    <n v="1"/>
    <s v="Hotel"/>
    <n v="142.61000000000001"/>
    <n v="21.39"/>
    <n v="164"/>
    <s v="Edwin Wong"/>
    <s v="Elizabeth Devine"/>
    <s v="Cost Centre"/>
    <n v="700000"/>
    <s v="Chief Executive"/>
    <m/>
    <m/>
    <m/>
    <s v="Entity"/>
    <s v="STAFF"/>
    <s v="STAFF"/>
    <n v="1"/>
    <x v="8"/>
    <s v="STAFF"/>
    <m/>
    <m/>
    <m/>
    <m/>
    <s v="Cutover"/>
    <m/>
  </r>
  <r>
    <s v="Oranga Tamariki - Ministry for Children"/>
    <s v="00L-RBL-8BW"/>
    <s v="INV0013712"/>
    <s v="Amanda Malu"/>
    <d v="2026-04-28T00:00:00"/>
    <d v="2026-04-07T00:00:00"/>
    <x v="23"/>
    <s v="Domestic"/>
    <s v="Domestic"/>
    <x v="1"/>
    <s v="AKL"/>
    <x v="1"/>
    <s v="AKL"/>
    <s v="Air New Zealand"/>
    <n v="9493605594"/>
    <m/>
    <d v="2026-04-11T00:00:00"/>
    <n v="0"/>
    <n v="0"/>
    <s v="TKT NO: 9493605594"/>
    <n v="62.61"/>
    <n v="9.39"/>
    <n v="72"/>
    <s v="Elizabeth Scurr"/>
    <s v="Elizabeth Devine"/>
    <s v="Cost Centre"/>
    <n v="700000"/>
    <s v="Chief Executive"/>
    <m/>
    <m/>
    <m/>
    <s v="Entity"/>
    <s v="STAFF"/>
    <m/>
    <n v="1"/>
    <x v="7"/>
    <s v="STAFF"/>
    <m/>
    <m/>
    <m/>
    <m/>
    <s v="Cutover"/>
    <m/>
  </r>
  <r>
    <s v="Oranga Tamariki - Ministry for Children"/>
    <s v="00L-RBL-82Q"/>
    <s v="INV0013712"/>
    <s v="Amanda Malu"/>
    <d v="2026-04-28T00:00:00"/>
    <d v="2026-04-07T00:00:00"/>
    <x v="20"/>
    <s v="Domestic"/>
    <s v="Domestic"/>
    <x v="4"/>
    <s v="BHE"/>
    <x v="6"/>
    <s v="WLG"/>
    <s v="The Marlborough Riverside Hotel"/>
    <s v="Confirmed - Phone"/>
    <s v="Dinner"/>
    <d v="2026-04-15T00:00:00"/>
    <n v="0"/>
    <n v="1"/>
    <s v="Dinner"/>
    <n v="27.83"/>
    <n v="4.17"/>
    <n v="32"/>
    <s v="Edwin Wong"/>
    <s v="Elizabeth Devine"/>
    <s v="Cost Centre"/>
    <n v="700000"/>
    <s v="Chief Executive"/>
    <m/>
    <m/>
    <m/>
    <s v="Entity"/>
    <s v="STAFF"/>
    <s v="STAFF"/>
    <n v="1"/>
    <x v="8"/>
    <s v="STAFF"/>
    <m/>
    <m/>
    <m/>
    <m/>
    <s v="Cutover"/>
    <m/>
  </r>
  <r>
    <s v="Oranga Tamariki - Ministry for Children"/>
    <s v="00L-RBL-82Q"/>
    <s v="INV0013712"/>
    <s v="Amanda Malu"/>
    <d v="2026-04-28T00:00:00"/>
    <d v="2026-04-07T00:00:00"/>
    <x v="20"/>
    <s v="Domestic"/>
    <s v="Domestic"/>
    <x v="0"/>
    <m/>
    <x v="0"/>
    <s v="WLG"/>
    <s v="Orbit World Travel Wellington"/>
    <m/>
    <m/>
    <d v="2026-04-15T00:00:00"/>
    <n v="0"/>
    <n v="0"/>
    <s v="Charge Back Domestic Fee-Hotel"/>
    <n v="8.16"/>
    <n v="1.22"/>
    <n v="9.3800000000000008"/>
    <s v="Edwin Wong"/>
    <s v="Elizabeth Devine"/>
    <s v="Cost Centre"/>
    <n v="700000"/>
    <s v="Chief Executive"/>
    <m/>
    <m/>
    <m/>
    <s v="Entity"/>
    <s v="STAFF"/>
    <s v="STAFF"/>
    <n v="1"/>
    <x v="8"/>
    <s v="STAFF"/>
    <m/>
    <m/>
    <m/>
    <m/>
    <s v="Cutover"/>
    <m/>
  </r>
  <r>
    <s v="Oranga Tamariki - Ministry for Children"/>
    <s v="00L-RBL-82Q"/>
    <s v="INV0013712"/>
    <s v="Amanda Malu"/>
    <d v="2026-04-28T00:00:00"/>
    <d v="2026-04-07T00:00:00"/>
    <x v="22"/>
    <s v="Domestic"/>
    <s v="Domestic"/>
    <x v="0"/>
    <m/>
    <x v="0"/>
    <s v="WLG"/>
    <s v="Orbit World Travel Wellington"/>
    <m/>
    <m/>
    <d v="2026-04-16T00:00:00"/>
    <n v="0"/>
    <n v="0"/>
    <s v="Charge Back Domestic Fee-Hotel"/>
    <n v="8.16"/>
    <n v="1.22"/>
    <n v="9.3800000000000008"/>
    <s v="Edwin Wong"/>
    <s v="Elizabeth Devine"/>
    <s v="Cost Centre"/>
    <n v="700000"/>
    <s v="Chief Executive"/>
    <m/>
    <m/>
    <m/>
    <s v="Entity"/>
    <s v="STAFF"/>
    <s v="STAFF"/>
    <n v="1"/>
    <x v="8"/>
    <s v="STAFF"/>
    <m/>
    <m/>
    <m/>
    <m/>
    <s v="Cutover"/>
    <m/>
  </r>
  <r>
    <s v="Oranga Tamariki - Ministry for Children"/>
    <s v="00L-RBL-82Q"/>
    <s v="INV0013712"/>
    <s v="Amanda Malu"/>
    <d v="2026-04-28T00:00:00"/>
    <d v="2026-04-07T00:00:00"/>
    <x v="22"/>
    <s v="Domestic"/>
    <s v="Domestic"/>
    <x v="0"/>
    <m/>
    <x v="0"/>
    <s v="WLG"/>
    <s v="Orbit World Travel Wellington"/>
    <m/>
    <m/>
    <d v="2026-04-16T00:00:00"/>
    <n v="0"/>
    <n v="0"/>
    <s v="Charge Back Domestic Line Item Fee-Hotel"/>
    <n v="0.55999999999999905"/>
    <n v="0.08"/>
    <n v="0.63999999999999901"/>
    <s v="Edwin Wong"/>
    <s v="Elizabeth Devine"/>
    <s v="Cost Centre"/>
    <n v="700000"/>
    <s v="Chief Executive"/>
    <m/>
    <m/>
    <m/>
    <s v="Entity"/>
    <s v="STAFF"/>
    <s v="STAFF"/>
    <n v="1"/>
    <x v="8"/>
    <s v="STAFF"/>
    <m/>
    <m/>
    <m/>
    <m/>
    <s v="Cutover"/>
    <m/>
  </r>
  <r>
    <s v="Oranga Tamariki - Ministry for Children"/>
    <s v="00L-RBL-82Q"/>
    <s v="INV0013712"/>
    <s v="Amanda Malu"/>
    <d v="2026-04-28T00:00:00"/>
    <d v="2026-04-07T00:00:00"/>
    <x v="20"/>
    <s v="Domestic"/>
    <s v="Domestic"/>
    <x v="4"/>
    <s v="BHE"/>
    <x v="6"/>
    <s v="WLG"/>
    <s v="The Marlborough Riverside Hotel"/>
    <s v="Confirmed - Phone"/>
    <s v="Beverage"/>
    <d v="2026-04-15T00:00:00"/>
    <n v="0"/>
    <n v="1"/>
    <s v="Beverage"/>
    <n v="5.22"/>
    <n v="0.78"/>
    <n v="6"/>
    <s v="Edwin Wong"/>
    <s v="Elizabeth Devine"/>
    <s v="Cost Centre"/>
    <n v="700000"/>
    <s v="Chief Executive"/>
    <m/>
    <m/>
    <m/>
    <s v="Entity"/>
    <s v="STAFF"/>
    <s v="STAFF"/>
    <n v="1"/>
    <x v="8"/>
    <s v="STAFF"/>
    <m/>
    <m/>
    <m/>
    <m/>
    <s v="Cutover"/>
    <m/>
  </r>
  <r>
    <s v="Oranga Tamariki - Ministry for Children"/>
    <s v="00L-RBL-82Q"/>
    <s v="INV0014072"/>
    <s v="Amanda Malu"/>
    <d v="2026-05-27T00:00:00"/>
    <d v="2026-04-07T00:00:00"/>
    <x v="20"/>
    <s v="Domestic"/>
    <s v="Domestic"/>
    <x v="3"/>
    <s v="WLG"/>
    <x v="1"/>
    <s v="WLG"/>
    <s v="Wellington Airport Parking"/>
    <s v="5MTTH"/>
    <m/>
    <d v="2026-04-15T00:00:00"/>
    <n v="0"/>
    <n v="0"/>
    <s v="Wellington Airport Parking, Airport Parking"/>
    <n v="92.61"/>
    <n v="13.89"/>
    <n v="106.5"/>
    <s v="Edwin Wong"/>
    <s v="Elizabeth Devine"/>
    <s v="Cost Centre"/>
    <n v="700000"/>
    <s v="Chief Executive"/>
    <m/>
    <m/>
    <m/>
    <s v="Entity"/>
    <s v="STAFF"/>
    <s v="STAFF"/>
    <n v="1"/>
    <x v="8"/>
    <s v="STAFF"/>
    <m/>
    <m/>
    <m/>
    <m/>
    <s v="Cutover"/>
    <m/>
  </r>
  <r>
    <s v="Oranga Tamariki - Ministry for Children"/>
    <s v="00L-RBL-82Q"/>
    <s v="INV0013712"/>
    <s v="Amanda Malu"/>
    <d v="2026-04-28T00:00:00"/>
    <d v="2026-04-07T00:00:00"/>
    <x v="24"/>
    <s v="Domestic"/>
    <s v="Domestic"/>
    <x v="0"/>
    <m/>
    <x v="0"/>
    <s v="WLG"/>
    <s v="Orbit World Travel Wellington"/>
    <m/>
    <m/>
    <d v="2026-04-08T00:00:00"/>
    <n v="0"/>
    <n v="0"/>
    <s v="Online Assist Domestic Fee"/>
    <n v="18.850000000000001"/>
    <n v="2.83"/>
    <n v="21.68"/>
    <s v="Edwin Wong"/>
    <s v="Elizabeth Devine"/>
    <s v="Cost Centre"/>
    <n v="700000"/>
    <s v="Chief Executive"/>
    <m/>
    <m/>
    <m/>
    <s v="Entity"/>
    <s v="STAFF"/>
    <s v="STAFF"/>
    <n v="1"/>
    <x v="8"/>
    <s v="STAFF"/>
    <m/>
    <m/>
    <m/>
    <m/>
    <s v="Cutover"/>
    <m/>
  </r>
  <r>
    <s v="Oranga Tamariki - Ministry for Children"/>
    <s v="00L-RBL-8BW"/>
    <s v="INV0014072"/>
    <s v="Amanda Malu"/>
    <d v="2026-05-27T00:00:00"/>
    <d v="2026-04-07T00:00:00"/>
    <x v="19"/>
    <s v="Domestic"/>
    <s v="Domestic"/>
    <x v="4"/>
    <s v="AKL"/>
    <x v="3"/>
    <s v="AKL"/>
    <s v="Novotel Auckland Airport"/>
    <s v="7485AD90806"/>
    <s v="Lunch"/>
    <d v="2026-04-10T00:00:00"/>
    <n v="0"/>
    <n v="1"/>
    <s v="Lunch"/>
    <n v="2.61"/>
    <n v="0.39"/>
    <n v="3"/>
    <s v="Elizabeth Scurr"/>
    <s v="Elizabeth Devine"/>
    <s v="Cost Centre"/>
    <n v="700000"/>
    <s v="Chief Executive"/>
    <m/>
    <m/>
    <m/>
    <s v="Entity"/>
    <s v="STAFF"/>
    <m/>
    <n v="1"/>
    <x v="7"/>
    <s v="STAFF"/>
    <m/>
    <m/>
    <m/>
    <m/>
    <s v="Cutover"/>
    <m/>
  </r>
  <r>
    <s v="Oranga Tamariki - Ministry for Children"/>
    <s v="00L-RBL-8BW"/>
    <s v="INV0013712"/>
    <s v="Amanda Malu"/>
    <d v="2026-04-28T00:00:00"/>
    <d v="2026-04-07T00:00:00"/>
    <x v="16"/>
    <s v="Domestic"/>
    <s v="Domestic"/>
    <x v="1"/>
    <s v="WLG"/>
    <x v="3"/>
    <s v="AKL"/>
    <s v="Air New Zealand"/>
    <n v="9493567840"/>
    <m/>
    <d v="2026-04-09T00:00:00"/>
    <n v="0"/>
    <n v="0"/>
    <s v="TKT NO: 9493567840"/>
    <n v="855.65"/>
    <n v="128.35"/>
    <n v="984"/>
    <s v="Elizabeth Scurr"/>
    <s v="Elizabeth Devine"/>
    <s v="Cost Centre"/>
    <n v="700000"/>
    <s v="Chief Executive"/>
    <m/>
    <m/>
    <m/>
    <s v="Entity"/>
    <s v="STAFF"/>
    <m/>
    <n v="1"/>
    <x v="7"/>
    <s v="STAFF"/>
    <m/>
    <m/>
    <m/>
    <m/>
    <s v="Cutover"/>
    <m/>
  </r>
  <r>
    <s v="Oranga Tamariki - Ministry for Children"/>
    <s v="00L-RBL-8BW"/>
    <s v="INV0013712"/>
    <s v="Amanda Malu"/>
    <d v="2026-04-28T00:00:00"/>
    <d v="2026-04-07T00:00:00"/>
    <x v="24"/>
    <s v="Domestic"/>
    <s v="Domestic"/>
    <x v="0"/>
    <m/>
    <x v="0"/>
    <s v="AKL"/>
    <s v="Orbit World Travel Wellington"/>
    <m/>
    <m/>
    <d v="2026-04-08T00:00:00"/>
    <n v="0"/>
    <n v="0"/>
    <s v="Online Domestic Fee"/>
    <n v="6.55"/>
    <n v="0.98"/>
    <n v="7.53"/>
    <s v="Elizabeth Scurr"/>
    <s v="Elizabeth Devine"/>
    <s v="Cost Centre"/>
    <n v="700000"/>
    <s v="Chief Executive"/>
    <m/>
    <m/>
    <m/>
    <s v="Entity"/>
    <s v="STAFF"/>
    <m/>
    <n v="1"/>
    <x v="7"/>
    <s v="STAFF"/>
    <m/>
    <m/>
    <m/>
    <m/>
    <s v="Cutover"/>
    <m/>
  </r>
  <r>
    <s v="Oranga Tamariki - Ministry for Children"/>
    <s v="00L-RBL-8BW"/>
    <s v="INV0013712"/>
    <s v="Amanda Malu"/>
    <d v="2026-04-28T00:00:00"/>
    <d v="2026-04-07T00:00:00"/>
    <x v="16"/>
    <s v="Domestic"/>
    <s v="Domestic"/>
    <x v="0"/>
    <m/>
    <x v="0"/>
    <s v="AKL"/>
    <s v="Orbit World Travel Wellington"/>
    <m/>
    <m/>
    <d v="2026-04-09T00:00:00"/>
    <n v="0"/>
    <n v="0"/>
    <s v="Charge Back Domestic Line Item Fee-Hotel"/>
    <n v="0.55999999999999905"/>
    <n v="0.08"/>
    <n v="0.63999999999999901"/>
    <s v="Elizabeth Scurr"/>
    <s v="Elizabeth Devine"/>
    <s v="Cost Centre"/>
    <n v="700000"/>
    <s v="Chief Executive"/>
    <m/>
    <m/>
    <m/>
    <s v="Entity"/>
    <s v="STAFF"/>
    <m/>
    <n v="1"/>
    <x v="7"/>
    <s v="STAFF"/>
    <m/>
    <m/>
    <m/>
    <m/>
    <s v="Cutover"/>
    <m/>
  </r>
  <r>
    <s v="Oranga Tamariki - Ministry for Children"/>
    <s v="00L-RBL-8BW"/>
    <s v="INV0013712"/>
    <s v="Amanda Malu"/>
    <d v="2026-04-28T00:00:00"/>
    <d v="2026-04-07T00:00:00"/>
    <x v="16"/>
    <s v="Domestic"/>
    <s v="Domestic"/>
    <x v="0"/>
    <m/>
    <x v="0"/>
    <s v="AKL"/>
    <s v="Orbit World Travel Wellington"/>
    <m/>
    <m/>
    <d v="2026-04-09T00:00:00"/>
    <n v="0"/>
    <n v="0"/>
    <s v="Charge Back Domestic Line Item Fee-Carbooking"/>
    <n v="0.55999999999999905"/>
    <n v="0.08"/>
    <n v="0.63999999999999901"/>
    <s v="Elizabeth Scurr"/>
    <s v="Elizabeth Devine"/>
    <s v="Cost Centre"/>
    <n v="700000"/>
    <s v="Chief Executive"/>
    <m/>
    <m/>
    <m/>
    <s v="Entity"/>
    <s v="STAFF"/>
    <m/>
    <n v="1"/>
    <x v="7"/>
    <s v="STAFF"/>
    <m/>
    <m/>
    <m/>
    <m/>
    <s v="Cutover"/>
    <m/>
  </r>
  <r>
    <s v="Oranga Tamariki - Ministry for Children"/>
    <s v="00L-RBL-82Q"/>
    <s v="INV0013712"/>
    <s v="Amanda Malu"/>
    <d v="2026-04-28T00:00:00"/>
    <d v="2026-04-07T00:00:00"/>
    <x v="20"/>
    <s v="Domestic"/>
    <s v="Domestic"/>
    <x v="0"/>
    <m/>
    <x v="0"/>
    <s v="WLG"/>
    <s v="Orbit World Travel Wellington"/>
    <m/>
    <m/>
    <d v="2026-04-15T00:00:00"/>
    <n v="0"/>
    <n v="0"/>
    <s v="Charge Back Domestic Line Item Fee-Hotel"/>
    <n v="0.55999999999999905"/>
    <n v="0.08"/>
    <n v="0.63999999999999901"/>
    <s v="Edwin Wong"/>
    <s v="Elizabeth Devine"/>
    <s v="Cost Centre"/>
    <n v="700000"/>
    <s v="Chief Executive"/>
    <m/>
    <m/>
    <m/>
    <s v="Entity"/>
    <s v="STAFF"/>
    <s v="STAFF"/>
    <n v="1"/>
    <x v="8"/>
    <s v="STAFF"/>
    <m/>
    <m/>
    <m/>
    <m/>
    <s v="Cutover"/>
    <m/>
  </r>
  <r>
    <s v="Oranga Tamariki - Ministry for Children"/>
    <s v="00L-RBL-8BW"/>
    <s v="INV0013712"/>
    <s v="Amanda Malu"/>
    <d v="2026-04-28T00:00:00"/>
    <d v="2026-04-07T00:00:00"/>
    <x v="23"/>
    <s v="Domestic"/>
    <s v="Domestic"/>
    <x v="0"/>
    <m/>
    <x v="0"/>
    <s v="AKL"/>
    <s v="Orbit World Travel Wellington"/>
    <m/>
    <m/>
    <d v="2026-04-11T00:00:00"/>
    <n v="0"/>
    <n v="0"/>
    <s v="Amendment Domestic Fee - made by Consultant"/>
    <n v="11.2"/>
    <n v="1.68"/>
    <n v="12.88"/>
    <s v="Elizabeth Scurr"/>
    <s v="Elizabeth Devine"/>
    <s v="Cost Centre"/>
    <n v="700000"/>
    <s v="Chief Executive"/>
    <m/>
    <m/>
    <m/>
    <s v="Entity"/>
    <s v="STAFF"/>
    <m/>
    <n v="1"/>
    <x v="7"/>
    <s v="STAFF"/>
    <m/>
    <m/>
    <m/>
    <m/>
    <s v="Cutover"/>
    <m/>
  </r>
  <r>
    <s v="Oranga Tamariki - Ministry for Children"/>
    <s v="00L-RBL-82Q"/>
    <s v="INV0013712"/>
    <s v="Amanda Malu"/>
    <d v="2026-04-28T00:00:00"/>
    <d v="2026-04-07T00:00:00"/>
    <x v="20"/>
    <s v="Domestic"/>
    <s v="Domestic"/>
    <x v="4"/>
    <s v="BHE"/>
    <x v="6"/>
    <s v="WLG"/>
    <s v="The Marlborough Riverside Hotel"/>
    <s v="Confirmed - Phone"/>
    <m/>
    <d v="2026-04-15T00:00:00"/>
    <n v="0"/>
    <n v="1"/>
    <s v="Hotel"/>
    <n v="169.57"/>
    <n v="25.44"/>
    <n v="195.01"/>
    <s v="Edwin Wong"/>
    <s v="Elizabeth Devine"/>
    <s v="Cost Centre"/>
    <n v="700000"/>
    <s v="Chief Executive"/>
    <m/>
    <m/>
    <m/>
    <s v="Entity"/>
    <s v="STAFF"/>
    <s v="STAFF"/>
    <n v="1"/>
    <x v="8"/>
    <s v="STAFF"/>
    <m/>
    <m/>
    <m/>
    <m/>
    <s v="Cutover"/>
    <m/>
  </r>
  <r>
    <s v="Oranga Tamariki - Ministry for Children"/>
    <s v="00L-RBL-82Q"/>
    <s v="INV0013712"/>
    <s v="Amanda Malu"/>
    <d v="2026-04-28T00:00:00"/>
    <d v="2026-04-07T00:00:00"/>
    <x v="20"/>
    <s v="Domestic"/>
    <s v="Domestic"/>
    <x v="0"/>
    <m/>
    <x v="0"/>
    <s v="WLG"/>
    <s v="Orbit World Travel Wellington"/>
    <m/>
    <m/>
    <d v="2026-04-15T00:00:00"/>
    <n v="0"/>
    <n v="0"/>
    <s v="Charge Back Domestic Line Item Fee-Hotel"/>
    <n v="0.55999999999999905"/>
    <n v="0.08"/>
    <n v="0.63999999999999901"/>
    <s v="Edwin Wong"/>
    <s v="Elizabeth Devine"/>
    <s v="Cost Centre"/>
    <n v="700000"/>
    <s v="Chief Executive"/>
    <m/>
    <m/>
    <m/>
    <s v="Entity"/>
    <s v="STAFF"/>
    <s v="STAFF"/>
    <n v="1"/>
    <x v="8"/>
    <s v="STAFF"/>
    <m/>
    <m/>
    <m/>
    <m/>
    <s v="Cutover"/>
    <m/>
  </r>
  <r>
    <s v="Oranga Tamariki - Ministry for Children"/>
    <s v="00L-RBM-R9B"/>
    <s v="INV0014444"/>
    <s v="Amanda Malu"/>
    <d v="2026-06-28T00:00:00"/>
    <d v="2026-05-06T00:00:00"/>
    <x v="25"/>
    <s v="Domestic"/>
    <s v="Domestic"/>
    <x v="1"/>
    <s v="WLG"/>
    <x v="3"/>
    <s v="AKL"/>
    <s v="Air New Zealand"/>
    <n v="9493885374"/>
    <m/>
    <d v="2026-06-17T00:00:00"/>
    <n v="0"/>
    <n v="0"/>
    <s v="TKT NO: 9493885374"/>
    <n v="252.12"/>
    <n v="37.82"/>
    <n v="289.94"/>
    <s v="Elizabeth Scurr"/>
    <s v="Zaneta Waitai"/>
    <s v="Cost Centre"/>
    <n v="700000"/>
    <s v="Chief Executive"/>
    <m/>
    <m/>
    <m/>
    <s v="Entity"/>
    <s v="STAFF"/>
    <m/>
    <n v="1"/>
    <x v="9"/>
    <s v="STAFF"/>
    <m/>
    <m/>
    <m/>
    <m/>
    <s v="Cutover"/>
    <m/>
  </r>
  <r>
    <s v="Oranga Tamariki - Ministry for Children"/>
    <s v="00L-RBM-R9B"/>
    <s v="INV0014444"/>
    <s v="Amanda Malu"/>
    <d v="2026-06-28T00:00:00"/>
    <d v="2026-05-06T00:00:00"/>
    <x v="25"/>
    <s v="Domestic"/>
    <s v="Domestic"/>
    <x v="0"/>
    <m/>
    <x v="0"/>
    <s v="AKL"/>
    <s v="Orbit World Travel Wellington"/>
    <m/>
    <m/>
    <d v="2026-06-17T00:00:00"/>
    <n v="0"/>
    <n v="0"/>
    <s v="Charge Back Domestic Line Item Fee-Hotel"/>
    <n v="0.55999999999999905"/>
    <n v="0.08"/>
    <n v="0.63999999999999901"/>
    <s v="Elizabeth Scurr"/>
    <s v="Zaneta Waitai"/>
    <s v="Cost Centre"/>
    <n v="700000"/>
    <s v="Chief Executive"/>
    <m/>
    <m/>
    <m/>
    <s v="Entity"/>
    <s v="STAFF"/>
    <m/>
    <n v="1"/>
    <x v="9"/>
    <s v="STAFF"/>
    <m/>
    <m/>
    <m/>
    <m/>
    <s v="Cutover"/>
    <m/>
  </r>
  <r>
    <s v="Oranga Tamariki - Ministry for Children"/>
    <s v="00L-RBM-R9B"/>
    <s v="INV0014072"/>
    <s v="Amanda Malu"/>
    <d v="2026-05-27T00:00:00"/>
    <d v="2026-05-06T00:00:00"/>
    <x v="14"/>
    <s v="Domestic"/>
    <s v="Domestic"/>
    <x v="0"/>
    <m/>
    <x v="0"/>
    <s v="AKL"/>
    <s v="Orbit World Travel Wellington"/>
    <m/>
    <m/>
    <d v="2026-05-07T00:00:00"/>
    <n v="0"/>
    <n v="0"/>
    <s v="Online Domestic Fee"/>
    <n v="6.55"/>
    <n v="0.98"/>
    <n v="7.53"/>
    <s v="Elizabeth Scurr"/>
    <s v="Zaneta Waitai"/>
    <s v="Cost Centre"/>
    <n v="700000"/>
    <s v="Chief Executive"/>
    <m/>
    <m/>
    <m/>
    <s v="Entity"/>
    <s v="STAFF"/>
    <m/>
    <n v="1"/>
    <x v="9"/>
    <s v="STAFF"/>
    <m/>
    <m/>
    <m/>
    <m/>
    <s v="Cutover"/>
    <m/>
  </r>
  <r>
    <s v="Oranga Tamariki - Ministry for Children"/>
    <s v="00L-RBM-R9B"/>
    <s v="INV0014444"/>
    <s v="Amanda Malu"/>
    <d v="2026-06-28T00:00:00"/>
    <d v="2026-05-06T00:00:00"/>
    <x v="4"/>
    <s v="Domestic"/>
    <s v="Domestic"/>
    <x v="0"/>
    <m/>
    <x v="0"/>
    <s v="AKL"/>
    <s v="Orbit World Travel Wellington"/>
    <m/>
    <m/>
    <d v="2026-06-04T00:00:00"/>
    <n v="0"/>
    <n v="0"/>
    <s v="Amendment Domestic Fee - made by Consultant"/>
    <n v="11.2"/>
    <n v="1.68"/>
    <n v="12.88"/>
    <s v="Elizabeth Scurr"/>
    <s v="Zaneta Waitai"/>
    <s v="Cost Centre"/>
    <n v="700000"/>
    <s v="Chief Executive"/>
    <m/>
    <m/>
    <m/>
    <s v="Entity"/>
    <s v="STAFF"/>
    <m/>
    <n v="1"/>
    <x v="9"/>
    <s v="STAFF"/>
    <m/>
    <m/>
    <m/>
    <m/>
    <s v="Cutover"/>
    <m/>
  </r>
  <r>
    <s v="Oranga Tamariki - Ministry for Children"/>
    <s v="00L-RBM-R9B"/>
    <s v="INV0014444"/>
    <s v="Amanda Malu"/>
    <d v="2026-06-28T00:00:00"/>
    <d v="2026-05-06T00:00:00"/>
    <x v="25"/>
    <s v="Domestic"/>
    <s v="Domestic"/>
    <x v="4"/>
    <s v="KKE"/>
    <x v="7"/>
    <s v="AKL"/>
    <s v="Kerikeri Homestead Motel"/>
    <s v="AMA162104014"/>
    <m/>
    <d v="2026-06-17T00:00:00"/>
    <n v="0"/>
    <n v="1"/>
    <s v="Hotel"/>
    <n v="200"/>
    <n v="30"/>
    <n v="230"/>
    <s v="Elizabeth Scurr"/>
    <s v="Zaneta Waitai"/>
    <s v="Cost Centre"/>
    <n v="700000"/>
    <s v="Chief Executive"/>
    <m/>
    <m/>
    <m/>
    <s v="Entity"/>
    <s v="STAFF"/>
    <m/>
    <n v="1"/>
    <x v="9"/>
    <s v="STAFF"/>
    <m/>
    <m/>
    <m/>
    <m/>
    <s v="Cutover"/>
    <m/>
  </r>
  <r>
    <s v="Oranga Tamariki - Ministry for Children"/>
    <s v="00L-RBM-R9B"/>
    <s v="INV0014444"/>
    <s v="Amanda Malu"/>
    <d v="2026-06-28T00:00:00"/>
    <d v="2026-05-06T00:00:00"/>
    <x v="26"/>
    <s v="Domestic"/>
    <s v="Domestic"/>
    <x v="4"/>
    <s v="WRE"/>
    <x v="8"/>
    <s v="AKL"/>
    <s v="Distinction Whangarei Hotel And Conference"/>
    <n v="1075304621"/>
    <m/>
    <d v="2026-06-18T00:00:00"/>
    <n v="0"/>
    <n v="1"/>
    <s v="Hotel"/>
    <n v="160.87"/>
    <n v="24.13"/>
    <n v="185"/>
    <s v="Elizabeth Scurr"/>
    <s v="Zaneta Waitai"/>
    <s v="Cost Centre"/>
    <n v="700000"/>
    <s v="Chief Executive"/>
    <m/>
    <m/>
    <m/>
    <s v="Entity"/>
    <s v="STAFF"/>
    <m/>
    <n v="1"/>
    <x v="9"/>
    <s v="STAFF"/>
    <m/>
    <m/>
    <m/>
    <m/>
    <s v="Cutover"/>
    <m/>
  </r>
  <r>
    <s v="Oranga Tamariki - Ministry for Children"/>
    <s v="00L-RBM-R9B"/>
    <s v="INV0014444"/>
    <s v="Amanda Malu"/>
    <d v="2026-06-28T00:00:00"/>
    <d v="2026-05-06T00:00:00"/>
    <x v="25"/>
    <s v="Domestic"/>
    <s v="Domestic"/>
    <x v="0"/>
    <m/>
    <x v="0"/>
    <s v="AKL"/>
    <s v="Orbit World Travel Wellington"/>
    <m/>
    <m/>
    <d v="2026-06-17T00:00:00"/>
    <n v="0"/>
    <n v="0"/>
    <s v="Amendment Domestic Fee - made by Consultant"/>
    <n v="11.2"/>
    <n v="1.68"/>
    <n v="12.88"/>
    <s v="Elizabeth Scurr"/>
    <s v="Zaneta Waitai"/>
    <s v="Cost Centre"/>
    <n v="700000"/>
    <s v="Chief Executive"/>
    <m/>
    <m/>
    <m/>
    <s v="Entity"/>
    <s v="STAFF"/>
    <m/>
    <n v="1"/>
    <x v="9"/>
    <s v="STAFF"/>
    <m/>
    <m/>
    <m/>
    <m/>
    <s v="Cutover"/>
    <m/>
  </r>
  <r>
    <s v="Oranga Tamariki - Ministry for Children"/>
    <s v="00L-RBM-R9B"/>
    <s v="INV0014072"/>
    <s v="Amanda Malu"/>
    <d v="2026-05-27T00:00:00"/>
    <d v="2026-05-06T00:00:00"/>
    <x v="25"/>
    <s v="Domestic"/>
    <s v="Domestic"/>
    <x v="1"/>
    <s v="WLG"/>
    <x v="3"/>
    <s v="AKL"/>
    <s v="Air New Zealand"/>
    <n v="9493721827"/>
    <m/>
    <d v="2026-06-17T00:00:00"/>
    <n v="0"/>
    <n v="0"/>
    <s v="TKT NO: 9493721827"/>
    <n v="667.79"/>
    <n v="100.17"/>
    <n v="767.96"/>
    <s v="Elizabeth Scurr"/>
    <s v="Zaneta Waitai"/>
    <s v="Cost Centre"/>
    <n v="700000"/>
    <s v="Chief Executive"/>
    <m/>
    <m/>
    <m/>
    <s v="Entity"/>
    <s v="STAFF"/>
    <m/>
    <n v="1"/>
    <x v="9"/>
    <s v="STAFF"/>
    <m/>
    <m/>
    <m/>
    <m/>
    <s v="Cutover"/>
    <m/>
  </r>
  <r>
    <s v="Oranga Tamariki - Ministry for Children"/>
    <s v="00L-RBM-R9B"/>
    <s v="INV0014444"/>
    <s v="Amanda Malu"/>
    <d v="2026-06-28T00:00:00"/>
    <d v="2026-05-06T00:00:00"/>
    <x v="26"/>
    <s v="Domestic"/>
    <s v="Domestic"/>
    <x v="0"/>
    <m/>
    <x v="0"/>
    <s v="AKL"/>
    <s v="Orbit World Travel Wellington"/>
    <m/>
    <m/>
    <d v="2026-06-18T00:00:00"/>
    <n v="0"/>
    <n v="0"/>
    <s v="Charge Back Domestic Fee-Hotel"/>
    <n v="8.16"/>
    <n v="1.22"/>
    <n v="9.3800000000000008"/>
    <s v="Elizabeth Scurr"/>
    <s v="Zaneta Waitai"/>
    <s v="Cost Centre"/>
    <n v="700000"/>
    <s v="Chief Executive"/>
    <m/>
    <m/>
    <m/>
    <s v="Entity"/>
    <s v="STAFF"/>
    <m/>
    <n v="1"/>
    <x v="9"/>
    <s v="STAFF"/>
    <m/>
    <m/>
    <m/>
    <m/>
    <s v="Cutover"/>
    <m/>
  </r>
  <r>
    <s v="Oranga Tamariki - Ministry for Children"/>
    <s v="00L-RBM-R9B"/>
    <s v="INV0014444"/>
    <s v="Amanda Malu"/>
    <d v="2026-06-28T00:00:00"/>
    <d v="2026-05-06T00:00:00"/>
    <x v="26"/>
    <s v="Domestic"/>
    <s v="Domestic"/>
    <x v="0"/>
    <m/>
    <x v="0"/>
    <s v="AKL"/>
    <s v="Orbit World Travel Wellington"/>
    <m/>
    <m/>
    <d v="2026-06-18T00:00:00"/>
    <n v="0"/>
    <n v="0"/>
    <s v="Charge Back Domestic Line Item Fee-Hotel"/>
    <n v="0.55999999999999905"/>
    <n v="0.08"/>
    <n v="0.63999999999999901"/>
    <s v="Elizabeth Scurr"/>
    <s v="Zaneta Waitai"/>
    <s v="Cost Centre"/>
    <n v="700000"/>
    <s v="Chief Executive"/>
    <m/>
    <m/>
    <m/>
    <s v="Entity"/>
    <s v="STAFF"/>
    <m/>
    <n v="1"/>
    <x v="9"/>
    <s v="STAFF"/>
    <m/>
    <m/>
    <m/>
    <m/>
    <s v="Cutover"/>
    <m/>
  </r>
  <r>
    <s v="Oranga Tamariki - Ministry for Children"/>
    <s v="00L-RBM-R9B"/>
    <s v="INV0014444"/>
    <s v="Amanda Malu"/>
    <d v="2026-06-28T00:00:00"/>
    <d v="2026-05-06T00:00:00"/>
    <x v="25"/>
    <s v="Domestic"/>
    <s v="Domestic"/>
    <x v="1"/>
    <s v="AKL"/>
    <x v="7"/>
    <s v="AKL"/>
    <s v="Air New Zealand"/>
    <n v="9493974383"/>
    <m/>
    <d v="2026-06-17T00:00:00"/>
    <n v="0"/>
    <n v="0"/>
    <s v="TKT NO: 9493974383"/>
    <n v="990.87999999999897"/>
    <n v="148.63"/>
    <n v="1139.50999999999"/>
    <s v="Elizabeth Scurr"/>
    <s v="Zaneta Waitai"/>
    <s v="Cost Centre"/>
    <n v="700000"/>
    <s v="Chief Executive"/>
    <m/>
    <m/>
    <m/>
    <s v="Entity"/>
    <s v="STAFF"/>
    <m/>
    <n v="1"/>
    <x v="9"/>
    <s v="STAFF"/>
    <m/>
    <m/>
    <m/>
    <m/>
    <s v="Cutover"/>
    <m/>
  </r>
  <r>
    <s v="Oranga Tamariki - Ministry for Children"/>
    <s v="00L-RBM-R9B"/>
    <s v="INV0014444"/>
    <s v="Amanda Malu"/>
    <d v="2026-06-28T00:00:00"/>
    <d v="2026-05-06T00:00:00"/>
    <x v="25"/>
    <s v="Domestic"/>
    <s v="Domestic"/>
    <x v="0"/>
    <m/>
    <x v="0"/>
    <s v="AKL"/>
    <s v="Orbit World Travel Wellington"/>
    <m/>
    <m/>
    <d v="2026-06-17T00:00:00"/>
    <n v="0"/>
    <n v="0"/>
    <s v="Charge Back Domestic Fee-Hotel"/>
    <n v="8.16"/>
    <n v="1.22"/>
    <n v="9.3800000000000008"/>
    <s v="Elizabeth Scurr"/>
    <s v="Zaneta Waitai"/>
    <s v="Cost Centre"/>
    <n v="700000"/>
    <s v="Chief Executive"/>
    <m/>
    <m/>
    <m/>
    <s v="Entity"/>
    <s v="STAFF"/>
    <m/>
    <n v="1"/>
    <x v="9"/>
    <s v="STAFF"/>
    <m/>
    <m/>
    <m/>
    <m/>
    <s v="Cutover"/>
    <m/>
  </r>
  <r>
    <s v="Oranga Tamariki - Ministry for Children"/>
    <s v="00L-RBL-JRQ"/>
    <s v="INV0013376"/>
    <s v="Amanda Malu"/>
    <d v="2026-03-29T00:00:00"/>
    <d v="2026-03-06T00:00:00"/>
    <x v="27"/>
    <s v="Domestic"/>
    <s v="Domestic"/>
    <x v="0"/>
    <m/>
    <x v="0"/>
    <s v="PMR"/>
    <s v="Orbit World Travel Wellington"/>
    <m/>
    <m/>
    <d v="2026-03-07T00:00:00"/>
    <n v="0"/>
    <n v="0"/>
    <s v="Online Land Only Domestic Fee"/>
    <n v="6.55"/>
    <n v="0.98"/>
    <n v="7.53"/>
    <s v="Elizabeth Scurr"/>
    <s v="Elke Schaefer"/>
    <s v="Cost Centre"/>
    <n v="700000"/>
    <s v="Chief Executive"/>
    <m/>
    <m/>
    <m/>
    <s v="Entity"/>
    <s v="STAFF"/>
    <m/>
    <n v="1"/>
    <x v="10"/>
    <s v="STAFF"/>
    <m/>
    <m/>
    <m/>
    <m/>
    <s v="Cutover"/>
    <m/>
  </r>
  <r>
    <s v="Oranga Tamariki - Ministry for Children"/>
    <s v="00L-RBL-JRQ"/>
    <s v="INV0013376"/>
    <s v="Amanda Malu"/>
    <d v="2026-03-29T00:00:00"/>
    <d v="2026-03-06T00:00:00"/>
    <x v="28"/>
    <s v="Domestic"/>
    <s v="Domestic"/>
    <x v="4"/>
    <s v="PMR"/>
    <x v="9"/>
    <s v="PMR"/>
    <s v="Copthorne Hotel Palmerston North"/>
    <s v="4156H095P"/>
    <s v="Breakfast"/>
    <d v="2026-03-08T00:00:00"/>
    <n v="0"/>
    <n v="1"/>
    <s v="Breakfast"/>
    <n v="15.65"/>
    <n v="2.35"/>
    <n v="18"/>
    <s v="Elizabeth Scurr"/>
    <s v="Elke Schaefer"/>
    <s v="Cost Centre"/>
    <n v="700000"/>
    <s v="Chief Executive"/>
    <m/>
    <m/>
    <m/>
    <s v="Entity"/>
    <s v="STAFF"/>
    <m/>
    <n v="1"/>
    <x v="10"/>
    <s v="STAFF"/>
    <m/>
    <m/>
    <m/>
    <m/>
    <s v="Cutover"/>
    <m/>
  </r>
  <r>
    <s v="Oranga Tamariki - Ministry for Children"/>
    <s v="00L-RBL-JRQ"/>
    <s v="INV0013376"/>
    <s v="Amanda Malu"/>
    <d v="2026-03-29T00:00:00"/>
    <d v="2026-03-06T00:00:00"/>
    <x v="28"/>
    <s v="Domestic"/>
    <s v="Domestic"/>
    <x v="4"/>
    <s v="PMR"/>
    <x v="9"/>
    <s v="PMR"/>
    <s v="Copthorne Hotel Palmerston North"/>
    <s v="4156H095P"/>
    <m/>
    <d v="2026-03-08T00:00:00"/>
    <n v="0"/>
    <n v="1"/>
    <s v="Hotel"/>
    <n v="141.74"/>
    <n v="21.26"/>
    <n v="163"/>
    <s v="Elizabeth Scurr"/>
    <s v="Elke Schaefer"/>
    <s v="Cost Centre"/>
    <n v="700000"/>
    <s v="Chief Executive"/>
    <m/>
    <m/>
    <m/>
    <s v="Entity"/>
    <s v="STAFF"/>
    <m/>
    <n v="1"/>
    <x v="10"/>
    <s v="STAFF"/>
    <m/>
    <m/>
    <m/>
    <m/>
    <s v="Cutover"/>
    <m/>
  </r>
  <r>
    <s v="Oranga Tamariki - Ministry for Children"/>
    <s v="00L-RBL-JRQ"/>
    <s v="INV0013376"/>
    <s v="Amanda Malu"/>
    <d v="2026-03-29T00:00:00"/>
    <d v="2026-03-06T00:00:00"/>
    <x v="28"/>
    <s v="Domestic"/>
    <s v="Domestic"/>
    <x v="0"/>
    <m/>
    <x v="0"/>
    <s v="PMR"/>
    <s v="Orbit World Travel Wellington"/>
    <m/>
    <m/>
    <d v="2026-03-08T00:00:00"/>
    <n v="0"/>
    <n v="0"/>
    <s v="Charge Back Domestic Line Item Fee-Hotel"/>
    <n v="0.55999999999999905"/>
    <n v="0.08"/>
    <n v="0.63999999999999901"/>
    <s v="Elizabeth Scurr"/>
    <s v="Elke Schaefer"/>
    <s v="Cost Centre"/>
    <n v="700000"/>
    <s v="Chief Executive"/>
    <m/>
    <m/>
    <m/>
    <s v="Entity"/>
    <s v="STAFF"/>
    <m/>
    <n v="1"/>
    <x v="10"/>
    <s v="STAFF"/>
    <m/>
    <m/>
    <m/>
    <m/>
    <s v="Cutover"/>
    <m/>
  </r>
  <r>
    <s v="Oranga Tamariki - Ministry for Children"/>
    <s v="00L-RBL-JRQ"/>
    <s v="INV0013376"/>
    <s v="Amanda Malu"/>
    <d v="2026-03-29T00:00:00"/>
    <d v="2026-03-06T00:00:00"/>
    <x v="28"/>
    <s v="Domestic"/>
    <s v="Domestic"/>
    <x v="0"/>
    <m/>
    <x v="0"/>
    <s v="PMR"/>
    <s v="Orbit World Travel Wellington"/>
    <m/>
    <m/>
    <d v="2026-03-08T00:00:00"/>
    <n v="0"/>
    <n v="0"/>
    <s v="Charge Back Domestic Line Item Fee-Hotel"/>
    <n v="0.55999999999999905"/>
    <n v="0.08"/>
    <n v="0.63999999999999901"/>
    <s v="Elizabeth Scurr"/>
    <s v="Elke Schaefer"/>
    <s v="Cost Centre"/>
    <n v="700000"/>
    <s v="Chief Executive"/>
    <m/>
    <m/>
    <m/>
    <s v="Entity"/>
    <s v="STAFF"/>
    <m/>
    <n v="1"/>
    <x v="10"/>
    <s v="STAFF"/>
    <m/>
    <m/>
    <m/>
    <m/>
    <s v="Cutover"/>
    <m/>
  </r>
  <r>
    <s v="Oranga Tamariki - Ministry for Children"/>
    <s v="00L-RBL-JRQ"/>
    <s v="INV0013376"/>
    <s v="Amanda Malu"/>
    <d v="2026-03-29T00:00:00"/>
    <d v="2026-03-06T00:00:00"/>
    <x v="28"/>
    <s v="Domestic"/>
    <s v="Domestic"/>
    <x v="0"/>
    <m/>
    <x v="0"/>
    <s v="PMR"/>
    <s v="Orbit World Travel Wellington"/>
    <m/>
    <m/>
    <d v="2026-03-08T00:00:00"/>
    <n v="0"/>
    <n v="0"/>
    <s v="Charge Back Domestic Fee-Hotel"/>
    <n v="8.16"/>
    <n v="1.22"/>
    <n v="9.3800000000000008"/>
    <s v="Elizabeth Scurr"/>
    <s v="Elke Schaefer"/>
    <s v="Cost Centre"/>
    <n v="700000"/>
    <s v="Chief Executive"/>
    <m/>
    <m/>
    <m/>
    <s v="Entity"/>
    <s v="STAFF"/>
    <m/>
    <n v="1"/>
    <x v="10"/>
    <s v="STAFF"/>
    <m/>
    <m/>
    <m/>
    <m/>
    <s v="Cutover"/>
    <m/>
  </r>
  <r>
    <s v="Oranga Tamariki - Ministry for Children"/>
    <s v="00L-RBL-74T"/>
    <s v="INV0013712"/>
    <s v="Amanda Malu"/>
    <d v="2026-04-28T00:00:00"/>
    <d v="2026-04-02T00:00:00"/>
    <x v="24"/>
    <s v="Domestic"/>
    <s v="Domestic"/>
    <x v="0"/>
    <m/>
    <x v="0"/>
    <s v="AKL"/>
    <s v="Orbit World Travel Wellington"/>
    <m/>
    <m/>
    <d v="2026-04-08T00:00:00"/>
    <n v="0"/>
    <n v="0"/>
    <s v="Cancellation Fee - Domestic"/>
    <n v="11.2"/>
    <n v="1.68"/>
    <n v="12.88"/>
    <s v="Elizabeth Scurr"/>
    <s v="Elizabeth Devine"/>
    <s v="Cost Centre"/>
    <n v="700000"/>
    <s v="Chief Executive"/>
    <m/>
    <m/>
    <m/>
    <s v="Entity"/>
    <s v="STAFF"/>
    <m/>
    <n v="1"/>
    <x v="11"/>
    <s v="STAFF"/>
    <m/>
    <m/>
    <m/>
    <m/>
    <s v="Cutover"/>
    <m/>
  </r>
  <r>
    <s v="Oranga Tamariki - Ministry for Children"/>
    <s v="00L-RBL-74T"/>
    <s v="INV0013712"/>
    <s v="Amanda Malu"/>
    <d v="2026-04-28T00:00:00"/>
    <d v="2026-04-02T00:00:00"/>
    <x v="29"/>
    <s v="Domestic"/>
    <s v="Domestic"/>
    <x v="0"/>
    <m/>
    <x v="0"/>
    <s v="AKL"/>
    <s v="Orbit World Travel Wellington"/>
    <m/>
    <m/>
    <d v="2026-04-03T00:00:00"/>
    <n v="0"/>
    <n v="0"/>
    <s v="Online Domestic Fee"/>
    <n v="6.55"/>
    <n v="0.98"/>
    <n v="7.53"/>
    <s v="Elizabeth Scurr"/>
    <s v="Elizabeth Devine"/>
    <s v="Cost Centre"/>
    <n v="700000"/>
    <s v="Chief Executive"/>
    <m/>
    <m/>
    <m/>
    <s v="Entity"/>
    <s v="STAFF"/>
    <m/>
    <n v="1"/>
    <x v="11"/>
    <s v="STAFF"/>
    <m/>
    <m/>
    <m/>
    <m/>
    <s v="Cutover"/>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7958DD96-81D1-4732-9439-945CA9F9706C}" name="PivotTable1" cacheId="281" applyNumberFormats="0" applyBorderFormats="0" applyFontFormats="0" applyPatternFormats="0" applyAlignmentFormats="0" applyWidthHeightFormats="1" dataCaption="Values" updatedVersion="8" minRefreshableVersion="3" useAutoFormatting="1" itemPrintTitles="1" createdVersion="8" indent="0" compact="0" compactData="0" multipleFieldFilters="0">
  <location ref="A1:F31" firstHeaderRow="1" firstDataRow="1" firstDataCol="5"/>
  <pivotFields count="45">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numFmtId="14" outline="0" subtotalTop="0" showAll="0" defaultSubtotal="0">
      <extLst>
        <ext xmlns:x14="http://schemas.microsoft.com/office/spreadsheetml/2009/9/main" uri="{2946ED86-A175-432a-8AC1-64E0C546D7DE}">
          <x14:pivotField fillDownLabels="1"/>
        </ext>
      </extLst>
    </pivotField>
    <pivotField compact="0" numFmtId="14" outline="0" subtotalTop="0" showAll="0" defaultSubtotal="0">
      <extLst>
        <ext xmlns:x14="http://schemas.microsoft.com/office/spreadsheetml/2009/9/main" uri="{2946ED86-A175-432a-8AC1-64E0C546D7DE}">
          <x14:pivotField fillDownLabels="1"/>
        </ext>
      </extLst>
    </pivotField>
    <pivotField axis="axisRow" compact="0" numFmtId="14" outline="0" subtotalTop="0" showAll="0" defaultSubtotal="0">
      <items count="30">
        <item x="27"/>
        <item x="28"/>
        <item x="12"/>
        <item x="11"/>
        <item x="29"/>
        <item x="24"/>
        <item x="16"/>
        <item x="19"/>
        <item x="23"/>
        <item x="21"/>
        <item x="20"/>
        <item x="22"/>
        <item x="10"/>
        <item x="15"/>
        <item x="9"/>
        <item x="0"/>
        <item x="14"/>
        <item x="13"/>
        <item x="17"/>
        <item x="3"/>
        <item x="18"/>
        <item x="1"/>
        <item x="6"/>
        <item x="5"/>
        <item x="4"/>
        <item x="2"/>
        <item x="25"/>
        <item x="26"/>
        <item x="7"/>
        <item x="8"/>
      </items>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axis="axisRow" compact="0" outline="0" subtotalTop="0" showAll="0" defaultSubtotal="0">
      <items count="5">
        <item x="1"/>
        <item x="2"/>
        <item x="4"/>
        <item h="1" x="0"/>
        <item x="3"/>
      </items>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axis="axisRow" compact="0" outline="0" subtotalTop="0" showAll="0" defaultSubtotal="0">
      <items count="10">
        <item x="3"/>
        <item x="6"/>
        <item x="2"/>
        <item x="7"/>
        <item x="5"/>
        <item x="9"/>
        <item x="4"/>
        <item x="1"/>
        <item x="8"/>
        <item x="0"/>
      </items>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numFmtId="14"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dataField="1"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axis="axisRow" compact="0" outline="0" subtotalTop="0" showAll="0" defaultSubtotal="0">
      <items count="12">
        <item x="3"/>
        <item x="8"/>
        <item x="11"/>
        <item x="0"/>
        <item x="4"/>
        <item x="10"/>
        <item x="5"/>
        <item x="2"/>
        <item x="1"/>
        <item x="6"/>
        <item x="9"/>
        <item x="7"/>
      </items>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axis="axisRow" compact="0" outline="0" subtotalTop="0" showAll="0" defaultSubtotal="0">
      <items count="368">
        <item sd="0" x="0"/>
        <item sd="0" x="1"/>
        <item sd="0" x="2"/>
        <item sd="0" x="3"/>
        <item sd="0" x="4"/>
        <item sd="0" x="5"/>
        <item sd="0" x="6"/>
        <item sd="0" x="7"/>
        <item sd="0" x="8"/>
        <item sd="0" x="9"/>
        <item sd="0" x="10"/>
        <item sd="0" x="11"/>
        <item sd="0" x="12"/>
        <item sd="0" x="13"/>
        <item sd="0" x="14"/>
        <item sd="0" x="15"/>
        <item sd="0" x="16"/>
        <item sd="0" x="17"/>
        <item sd="0" x="18"/>
        <item sd="0" x="19"/>
        <item sd="0" x="20"/>
        <item sd="0" x="21"/>
        <item sd="0" x="22"/>
        <item sd="0" x="23"/>
        <item sd="0" x="24"/>
        <item sd="0" x="25"/>
        <item sd="0" x="26"/>
        <item sd="0" x="27"/>
        <item sd="0" x="28"/>
        <item sd="0" x="29"/>
        <item sd="0" x="30"/>
        <item sd="0" x="31"/>
        <item sd="0" x="32"/>
        <item sd="0" x="33"/>
        <item sd="0" x="34"/>
        <item sd="0" x="35"/>
        <item sd="0" x="36"/>
        <item sd="0" x="37"/>
        <item sd="0" x="38"/>
        <item sd="0" x="39"/>
        <item sd="0" x="40"/>
        <item sd="0" x="41"/>
        <item sd="0" x="42"/>
        <item sd="0" x="43"/>
        <item sd="0" x="44"/>
        <item sd="0" x="45"/>
        <item sd="0" x="46"/>
        <item sd="0" x="47"/>
        <item sd="0" x="48"/>
        <item sd="0" x="49"/>
        <item sd="0" x="50"/>
        <item sd="0" x="51"/>
        <item sd="0" x="52"/>
        <item sd="0" x="53"/>
        <item sd="0" x="54"/>
        <item sd="0" x="55"/>
        <item sd="0" x="56"/>
        <item sd="0" x="57"/>
        <item sd="0" x="58"/>
        <item sd="0" x="59"/>
        <item sd="0" x="60"/>
        <item sd="0" x="61"/>
        <item sd="0" x="62"/>
        <item sd="0" x="63"/>
        <item sd="0" x="64"/>
        <item sd="0" x="65"/>
        <item sd="0" x="66"/>
        <item sd="0" x="67"/>
        <item x="68"/>
        <item sd="0" x="69"/>
        <item sd="0" x="70"/>
        <item sd="0" x="71"/>
        <item sd="0" x="72"/>
        <item sd="0" x="73"/>
        <item sd="0" x="74"/>
        <item sd="0" x="75"/>
        <item sd="0" x="76"/>
        <item sd="0" x="77"/>
        <item sd="0" x="78"/>
        <item sd="0" x="79"/>
        <item sd="0" x="80"/>
        <item sd="0" x="81"/>
        <item sd="0" x="82"/>
        <item sd="0" x="83"/>
        <item sd="0" x="84"/>
        <item sd="0" x="85"/>
        <item x="86"/>
        <item sd="0" x="87"/>
        <item sd="0" x="88"/>
        <item sd="0" x="89"/>
        <item sd="0" x="90"/>
        <item sd="0" x="91"/>
        <item sd="0" x="92"/>
        <item sd="0" x="93"/>
        <item sd="0" x="94"/>
        <item sd="0" x="95"/>
        <item sd="0" x="96"/>
        <item sd="0" x="97"/>
        <item sd="0" x="98"/>
        <item sd="0" x="99"/>
        <item x="100"/>
        <item x="101"/>
        <item x="102"/>
        <item sd="0" x="103"/>
        <item sd="0" x="104"/>
        <item sd="0" x="105"/>
        <item x="106"/>
        <item x="107"/>
        <item sd="0" x="108"/>
        <item sd="0" x="109"/>
        <item sd="0" x="110"/>
        <item sd="0" x="111"/>
        <item sd="0" x="112"/>
        <item sd="0" x="113"/>
        <item sd="0" x="114"/>
        <item sd="0" x="115"/>
        <item sd="0" x="116"/>
        <item sd="0" x="117"/>
        <item sd="0" x="118"/>
        <item sd="0" x="119"/>
        <item sd="0" x="120"/>
        <item x="121"/>
        <item sd="0" x="122"/>
        <item sd="0" x="123"/>
        <item sd="0" x="124"/>
        <item sd="0" x="125"/>
        <item sd="0" x="126"/>
        <item sd="0" x="127"/>
        <item x="128"/>
        <item x="129"/>
        <item sd="0" x="130"/>
        <item x="131"/>
        <item sd="0" x="132"/>
        <item sd="0" x="133"/>
        <item x="134"/>
        <item sd="0" x="135"/>
        <item sd="0" x="136"/>
        <item sd="0" x="137"/>
        <item sd="0" x="138"/>
        <item sd="0" x="139"/>
        <item sd="0" x="140"/>
        <item x="141"/>
        <item sd="0" x="142"/>
        <item sd="0" x="143"/>
        <item sd="0" x="144"/>
        <item sd="0" x="145"/>
        <item sd="0" x="146"/>
        <item sd="0" x="147"/>
        <item sd="0" x="148"/>
        <item sd="0" x="149"/>
        <item sd="0" x="150"/>
        <item sd="0" x="151"/>
        <item sd="0" x="152"/>
        <item sd="0" x="153"/>
        <item sd="0" x="154"/>
        <item sd="0" x="155"/>
        <item x="156"/>
        <item sd="0" x="157"/>
        <item sd="0" x="158"/>
        <item x="159"/>
        <item sd="0" x="160"/>
        <item sd="0" x="161"/>
        <item sd="0" x="162"/>
        <item sd="0" x="163"/>
        <item sd="0" x="164"/>
        <item sd="0" x="165"/>
        <item sd="0" x="166"/>
        <item sd="0" x="167"/>
        <item sd="0" x="168"/>
        <item x="169"/>
        <item x="170"/>
        <item sd="0" x="171"/>
        <item sd="0" x="172"/>
        <item sd="0" x="173"/>
        <item sd="0" x="174"/>
        <item sd="0" x="175"/>
        <item sd="0" x="176"/>
        <item sd="0" x="177"/>
        <item sd="0" x="178"/>
        <item sd="0" x="179"/>
        <item sd="0" x="180"/>
        <item sd="0" x="181"/>
        <item sd="0" x="182"/>
        <item sd="0" x="183"/>
        <item sd="0" x="184"/>
        <item sd="0" x="185"/>
        <item sd="0" x="186"/>
        <item sd="0" x="187"/>
        <item sd="0" x="188"/>
        <item sd="0" x="189"/>
        <item sd="0" x="190"/>
        <item sd="0" x="191"/>
        <item sd="0" x="192"/>
        <item sd="0" x="193"/>
        <item sd="0" x="194"/>
        <item sd="0" x="195"/>
        <item sd="0" x="196"/>
        <item sd="0" x="197"/>
        <item x="198"/>
        <item sd="0" x="199"/>
        <item sd="0" x="200"/>
        <item sd="0" x="201"/>
        <item sd="0" x="202"/>
        <item sd="0" x="203"/>
        <item sd="0" x="204"/>
        <item sd="0" x="205"/>
        <item sd="0" x="206"/>
        <item sd="0" x="207"/>
        <item sd="0" x="208"/>
        <item sd="0" x="209"/>
        <item sd="0" x="210"/>
        <item sd="0" x="211"/>
        <item sd="0" x="212"/>
        <item sd="0" x="213"/>
        <item sd="0" x="214"/>
        <item sd="0" x="215"/>
        <item sd="0" x="216"/>
        <item sd="0" x="217"/>
        <item sd="0" x="218"/>
        <item sd="0" x="219"/>
        <item sd="0" x="220"/>
        <item sd="0" x="221"/>
        <item sd="0" x="222"/>
        <item sd="0" x="223"/>
        <item sd="0" x="224"/>
        <item sd="0" x="225"/>
        <item sd="0" x="226"/>
        <item sd="0" x="227"/>
        <item sd="0" x="228"/>
        <item sd="0" x="229"/>
        <item sd="0" x="230"/>
        <item sd="0" x="231"/>
        <item sd="0" x="232"/>
        <item sd="0" x="233"/>
        <item sd="0" x="234"/>
        <item sd="0" x="235"/>
        <item sd="0" x="236"/>
        <item sd="0" x="237"/>
        <item sd="0" x="238"/>
        <item sd="0" x="239"/>
        <item sd="0" x="240"/>
        <item sd="0" x="241"/>
        <item sd="0" x="242"/>
        <item sd="0" x="243"/>
        <item sd="0" x="244"/>
        <item sd="0" x="245"/>
        <item sd="0" x="246"/>
        <item sd="0" x="247"/>
        <item sd="0" x="248"/>
        <item sd="0" x="249"/>
        <item sd="0" x="250"/>
        <item sd="0" x="251"/>
        <item sd="0" x="252"/>
        <item sd="0" x="253"/>
        <item sd="0" x="254"/>
        <item sd="0" x="255"/>
        <item sd="0" x="256"/>
        <item sd="0" x="257"/>
        <item sd="0" x="258"/>
        <item sd="0" x="259"/>
        <item sd="0" x="260"/>
        <item sd="0" x="261"/>
        <item sd="0" x="262"/>
        <item sd="0" x="263"/>
        <item sd="0" x="264"/>
        <item sd="0" x="265"/>
        <item sd="0" x="266"/>
        <item sd="0" x="267"/>
        <item sd="0" x="268"/>
        <item sd="0" x="269"/>
        <item sd="0" x="270"/>
        <item sd="0" x="271"/>
        <item sd="0" x="272"/>
        <item sd="0" x="273"/>
        <item sd="0" x="274"/>
        <item sd="0" x="275"/>
        <item sd="0" x="276"/>
        <item sd="0" x="277"/>
        <item sd="0" x="278"/>
        <item sd="0" x="279"/>
        <item sd="0" x="280"/>
        <item sd="0" x="281"/>
        <item sd="0" x="282"/>
        <item sd="0" x="283"/>
        <item sd="0" x="284"/>
        <item sd="0" x="285"/>
        <item sd="0" x="286"/>
        <item sd="0" x="287"/>
        <item sd="0" x="288"/>
        <item sd="0" x="289"/>
        <item sd="0" x="290"/>
        <item sd="0" x="291"/>
        <item sd="0" x="292"/>
        <item sd="0" x="293"/>
        <item sd="0" x="294"/>
        <item sd="0" x="295"/>
        <item sd="0" x="296"/>
        <item sd="0" x="297"/>
        <item sd="0" x="298"/>
        <item sd="0" x="299"/>
        <item sd="0" x="300"/>
        <item sd="0" x="301"/>
        <item sd="0" x="302"/>
        <item sd="0" x="303"/>
        <item sd="0" x="304"/>
        <item sd="0" x="305"/>
        <item sd="0" x="306"/>
        <item sd="0" x="307"/>
        <item sd="0" x="308"/>
        <item sd="0" x="309"/>
        <item sd="0" x="310"/>
        <item sd="0" x="311"/>
        <item sd="0" x="312"/>
        <item sd="0" x="313"/>
        <item sd="0" x="314"/>
        <item sd="0" x="315"/>
        <item sd="0" x="316"/>
        <item sd="0" x="317"/>
        <item sd="0" x="318"/>
        <item sd="0" x="319"/>
        <item sd="0" x="320"/>
        <item sd="0" x="321"/>
        <item sd="0" x="322"/>
        <item sd="0" x="323"/>
        <item sd="0" x="324"/>
        <item sd="0" x="325"/>
        <item sd="0" x="326"/>
        <item sd="0" x="327"/>
        <item sd="0" x="328"/>
        <item sd="0" x="329"/>
        <item sd="0" x="330"/>
        <item sd="0" x="331"/>
        <item sd="0" x="332"/>
        <item sd="0" x="333"/>
        <item sd="0" x="334"/>
        <item sd="0" x="335"/>
        <item sd="0" x="336"/>
        <item sd="0" x="337"/>
        <item sd="0" x="338"/>
        <item sd="0" x="339"/>
        <item sd="0" x="340"/>
        <item sd="0" x="341"/>
        <item sd="0" x="342"/>
        <item sd="0" x="343"/>
        <item sd="0" x="344"/>
        <item sd="0" x="345"/>
        <item sd="0" x="346"/>
        <item sd="0" x="347"/>
        <item sd="0" x="348"/>
        <item sd="0" x="349"/>
        <item sd="0" x="350"/>
        <item sd="0" x="351"/>
        <item sd="0" x="352"/>
        <item sd="0" x="353"/>
        <item sd="0" x="354"/>
        <item sd="0" x="355"/>
        <item sd="0" x="356"/>
        <item sd="0" x="357"/>
        <item sd="0" x="358"/>
        <item sd="0" x="359"/>
        <item sd="0" x="360"/>
        <item sd="0" x="361"/>
        <item sd="0" x="362"/>
        <item sd="0" x="363"/>
        <item sd="0" x="364"/>
        <item sd="0" x="365"/>
        <item sd="0" x="366"/>
        <item sd="0" x="367"/>
      </items>
      <extLst>
        <ext xmlns:x14="http://schemas.microsoft.com/office/spreadsheetml/2009/9/main" uri="{2946ED86-A175-432a-8AC1-64E0C546D7DE}">
          <x14:pivotField fillDownLabels="1"/>
        </ext>
      </extLst>
    </pivotField>
    <pivotField compact="0" outline="0" subtotalTop="0" showAll="0" defaultSubtotal="0">
      <items count="14">
        <item sd="0" x="0"/>
        <item sd="0" x="1"/>
        <item sd="0" x="2"/>
        <item x="3"/>
        <item x="4"/>
        <item x="5"/>
        <item x="6"/>
        <item x="7"/>
        <item sd="0" x="8"/>
        <item sd="0" x="9"/>
        <item sd="0" x="10"/>
        <item sd="0" x="11"/>
        <item sd="0" x="12"/>
        <item sd="0" x="13"/>
      </items>
      <extLst>
        <ext xmlns:x14="http://schemas.microsoft.com/office/spreadsheetml/2009/9/main" uri="{2946ED86-A175-432a-8AC1-64E0C546D7DE}">
          <x14:pivotField fillDownLabels="1"/>
        </ext>
      </extLst>
    </pivotField>
  </pivotFields>
  <rowFields count="5">
    <field x="43"/>
    <field x="11"/>
    <field x="35"/>
    <field x="6"/>
    <field x="9"/>
  </rowFields>
  <rowItems count="30">
    <i>
      <x v="68"/>
      <x v="5"/>
      <x v="5"/>
      <x v="1"/>
      <x v="2"/>
    </i>
    <i>
      <x v="86"/>
      <x/>
      <x v="4"/>
      <x v="3"/>
      <x/>
    </i>
    <i r="4">
      <x v="2"/>
    </i>
    <i>
      <x v="100"/>
      <x/>
      <x v="11"/>
      <x v="6"/>
      <x/>
    </i>
    <i r="4">
      <x v="1"/>
    </i>
    <i r="4">
      <x v="2"/>
    </i>
    <i>
      <x v="101"/>
      <x/>
      <x v="11"/>
      <x v="7"/>
      <x v="2"/>
    </i>
    <i>
      <x v="102"/>
      <x v="7"/>
      <x v="11"/>
      <x v="8"/>
      <x/>
    </i>
    <i>
      <x v="106"/>
      <x v="1"/>
      <x v="1"/>
      <x v="10"/>
      <x v="2"/>
    </i>
    <i r="1">
      <x v="2"/>
      <x v="1"/>
      <x v="10"/>
      <x/>
    </i>
    <i r="1">
      <x v="7"/>
      <x v="1"/>
      <x v="10"/>
      <x v="4"/>
    </i>
    <i>
      <x v="107"/>
      <x v="4"/>
      <x v="1"/>
      <x v="11"/>
      <x v="2"/>
    </i>
    <i>
      <x v="121"/>
      <x v="7"/>
      <x/>
      <x v="14"/>
      <x/>
    </i>
    <i>
      <x v="128"/>
      <x v="2"/>
      <x v="6"/>
      <x v="16"/>
      <x/>
    </i>
    <i>
      <x v="129"/>
      <x v="2"/>
      <x v="6"/>
      <x v="17"/>
      <x/>
    </i>
    <i>
      <x v="131"/>
      <x v="7"/>
      <x v="6"/>
      <x v="18"/>
      <x/>
    </i>
    <i>
      <x v="134"/>
      <x v="2"/>
      <x v="3"/>
      <x v="19"/>
      <x/>
    </i>
    <i r="1">
      <x v="7"/>
      <x v="3"/>
      <x v="19"/>
      <x v="4"/>
    </i>
    <i>
      <x v="141"/>
      <x v="6"/>
      <x v="9"/>
      <x v="21"/>
      <x/>
    </i>
    <i r="4">
      <x v="2"/>
    </i>
    <i r="1">
      <x v="7"/>
      <x v="9"/>
      <x v="21"/>
      <x v="4"/>
    </i>
    <i>
      <x v="156"/>
      <x/>
      <x v="8"/>
      <x v="24"/>
      <x/>
    </i>
    <i r="4">
      <x v="1"/>
    </i>
    <i>
      <x v="159"/>
      <x v="7"/>
      <x v="8"/>
      <x v="25"/>
      <x/>
    </i>
    <i>
      <x v="169"/>
      <x/>
      <x v="10"/>
      <x v="26"/>
      <x/>
    </i>
    <i r="1">
      <x v="3"/>
      <x v="10"/>
      <x v="26"/>
      <x/>
    </i>
    <i r="4">
      <x v="2"/>
    </i>
    <i>
      <x v="170"/>
      <x v="8"/>
      <x v="10"/>
      <x v="27"/>
      <x v="2"/>
    </i>
    <i>
      <x v="198"/>
      <x/>
      <x v="7"/>
      <x v="29"/>
      <x/>
    </i>
    <i t="grand">
      <x/>
    </i>
  </rowItems>
  <colItems count="1">
    <i/>
  </colItems>
  <dataFields count="1">
    <dataField name="Sum of amountexclgst" fld="20" baseField="0" baseItem="0"/>
  </dataFields>
  <formats count="11">
    <format dxfId="2">
      <pivotArea outline="0" fieldPosition="0">
        <references count="5">
          <reference field="6" count="3" selected="0">
            <x v="6"/>
            <x v="7"/>
            <x v="8"/>
          </reference>
          <reference field="9" count="3" selected="0">
            <x v="0"/>
            <x v="1"/>
            <x v="2"/>
          </reference>
          <reference field="11" count="2" selected="0">
            <x v="0"/>
            <x v="7"/>
          </reference>
          <reference field="35" count="1" selected="0">
            <x v="11"/>
          </reference>
          <reference field="43" count="3" selected="0">
            <x v="100"/>
            <x v="101"/>
            <x v="102"/>
          </reference>
        </references>
      </pivotArea>
    </format>
    <format dxfId="3">
      <pivotArea dataOnly="0" labelOnly="1" outline="0" fieldPosition="0">
        <references count="1">
          <reference field="43" count="3">
            <x v="100"/>
            <x v="101"/>
            <x v="102"/>
          </reference>
        </references>
      </pivotArea>
    </format>
    <format dxfId="4">
      <pivotArea dataOnly="0" labelOnly="1" outline="0" offset="IV3:IV256" fieldPosition="0">
        <references count="2">
          <reference field="11" count="1">
            <x v="0"/>
          </reference>
          <reference field="43" count="1" selected="0">
            <x v="86"/>
          </reference>
        </references>
      </pivotArea>
    </format>
    <format dxfId="5">
      <pivotArea dataOnly="0" labelOnly="1" outline="0" fieldPosition="0">
        <references count="2">
          <reference field="11" count="1">
            <x v="7"/>
          </reference>
          <reference field="43" count="1" selected="0">
            <x v="102"/>
          </reference>
        </references>
      </pivotArea>
    </format>
    <format dxfId="6">
      <pivotArea dataOnly="0" labelOnly="1" outline="0" fieldPosition="0">
        <references count="3">
          <reference field="11" count="1" selected="0">
            <x v="0"/>
          </reference>
          <reference field="35" count="1">
            <x v="11"/>
          </reference>
          <reference field="43" count="1" selected="0">
            <x v="100"/>
          </reference>
        </references>
      </pivotArea>
    </format>
    <format dxfId="7">
      <pivotArea dataOnly="0" labelOnly="1" outline="0" fieldPosition="0">
        <references count="4">
          <reference field="6" count="1">
            <x v="6"/>
          </reference>
          <reference field="11" count="1" selected="0">
            <x v="0"/>
          </reference>
          <reference field="35" count="1" selected="0">
            <x v="11"/>
          </reference>
          <reference field="43" count="1" selected="0">
            <x v="100"/>
          </reference>
        </references>
      </pivotArea>
    </format>
    <format dxfId="8">
      <pivotArea dataOnly="0" labelOnly="1" outline="0" fieldPosition="0">
        <references count="4">
          <reference field="6" count="1">
            <x v="7"/>
          </reference>
          <reference field="11" count="1" selected="0">
            <x v="0"/>
          </reference>
          <reference field="35" count="1" selected="0">
            <x v="11"/>
          </reference>
          <reference field="43" count="1" selected="0">
            <x v="101"/>
          </reference>
        </references>
      </pivotArea>
    </format>
    <format dxfId="9">
      <pivotArea dataOnly="0" labelOnly="1" outline="0" fieldPosition="0">
        <references count="4">
          <reference field="6" count="1">
            <x v="8"/>
          </reference>
          <reference field="11" count="1" selected="0">
            <x v="7"/>
          </reference>
          <reference field="35" count="1" selected="0">
            <x v="11"/>
          </reference>
          <reference field="43" count="1" selected="0">
            <x v="102"/>
          </reference>
        </references>
      </pivotArea>
    </format>
    <format dxfId="10">
      <pivotArea dataOnly="0" labelOnly="1" outline="0" fieldPosition="0">
        <references count="5">
          <reference field="6" count="1" selected="0">
            <x v="6"/>
          </reference>
          <reference field="9" count="3">
            <x v="0"/>
            <x v="1"/>
            <x v="2"/>
          </reference>
          <reference field="11" count="1" selected="0">
            <x v="0"/>
          </reference>
          <reference field="35" count="1" selected="0">
            <x v="11"/>
          </reference>
          <reference field="43" count="1" selected="0">
            <x v="100"/>
          </reference>
        </references>
      </pivotArea>
    </format>
    <format dxfId="11">
      <pivotArea dataOnly="0" labelOnly="1" outline="0" fieldPosition="0">
        <references count="5">
          <reference field="6" count="1" selected="0">
            <x v="7"/>
          </reference>
          <reference field="9" count="1">
            <x v="2"/>
          </reference>
          <reference field="11" count="1" selected="0">
            <x v="0"/>
          </reference>
          <reference field="35" count="1" selected="0">
            <x v="11"/>
          </reference>
          <reference field="43" count="1" selected="0">
            <x v="101"/>
          </reference>
        </references>
      </pivotArea>
    </format>
    <format dxfId="12">
      <pivotArea dataOnly="0" labelOnly="1" outline="0" fieldPosition="0">
        <references count="5">
          <reference field="6" count="1" selected="0">
            <x v="8"/>
          </reference>
          <reference field="9" count="1">
            <x v="0"/>
          </reference>
          <reference field="11" count="1" selected="0">
            <x v="7"/>
          </reference>
          <reference field="35" count="1" selected="0">
            <x v="11"/>
          </reference>
          <reference field="43" count="1" selected="0">
            <x v="102"/>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nabledSubtotalsDefault="0" SubtotalsOnTopDefault="0"/>
    </ext>
  </extLst>
</pivotTableDefinitio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ssc.govt.nz/assets/Legacy/resources/Chief-Executive-Expense-Disclosure-Guide.pdf" TargetMode="External"/><Relationship Id="rId3" Type="http://schemas.openxmlformats.org/officeDocument/2006/relationships/hyperlink" Target="mailto:ceexpenses@ssc.govt.nz" TargetMode="External"/><Relationship Id="rId7" Type="http://schemas.openxmlformats.org/officeDocument/2006/relationships/hyperlink" Target="http://www.ssc.govt.nz/assets/Legacy/resources/Chief-Executive-Expense-Disclosure-Guide.pdf" TargetMode="External"/><Relationship Id="rId2" Type="http://schemas.openxmlformats.org/officeDocument/2006/relationships/hyperlink" Target="http://www.ssc.govt.nz/ce-expenses-disclosure" TargetMode="External"/><Relationship Id="rId1" Type="http://schemas.openxmlformats.org/officeDocument/2006/relationships/hyperlink" Target="https://www.data.govt.nz/toolkit/how-do-i-add-or-update-our-chief-executive-expenses/" TargetMode="External"/><Relationship Id="rId6" Type="http://schemas.openxmlformats.org/officeDocument/2006/relationships/hyperlink" Target="https://www.data.govt.nz/toolkit/how-do-i-add-or-update-our-chief-executive-expenses/" TargetMode="External"/><Relationship Id="rId11" Type="http://schemas.openxmlformats.org/officeDocument/2006/relationships/comments" Target="../comments1.xml"/><Relationship Id="rId5" Type="http://schemas.openxmlformats.org/officeDocument/2006/relationships/hyperlink" Target="http://www.ssc.govt.nz/ce-expenses-disclosure" TargetMode="External"/><Relationship Id="rId10" Type="http://schemas.openxmlformats.org/officeDocument/2006/relationships/vmlDrawing" Target="../drawings/vmlDrawing1.vml"/><Relationship Id="rId4" Type="http://schemas.openxmlformats.org/officeDocument/2006/relationships/hyperlink" Target="mailto:info@data.govt.nz" TargetMode="External"/><Relationship Id="rId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B61"/>
  <sheetViews>
    <sheetView topLeftCell="A25" zoomScale="80" zoomScaleNormal="80" workbookViewId="0">
      <selection activeCell="A33" sqref="A33"/>
    </sheetView>
  </sheetViews>
  <sheetFormatPr defaultColWidth="0" defaultRowHeight="14.1" zeroHeight="1"/>
  <cols>
    <col min="1" max="1" width="219.28515625" style="41" customWidth="1"/>
    <col min="2" max="2" width="33.28515625" style="40" customWidth="1"/>
    <col min="3" max="16384" width="8.7109375" hidden="1"/>
  </cols>
  <sheetData>
    <row r="1" spans="1:2" ht="23.25" customHeight="1">
      <c r="A1" s="39" t="s">
        <v>0</v>
      </c>
    </row>
    <row r="2" spans="1:2" ht="33" customHeight="1">
      <c r="A2" s="95" t="s">
        <v>1</v>
      </c>
    </row>
    <row r="3" spans="1:2" ht="17.25" customHeight="1"/>
    <row r="4" spans="1:2" ht="23.25" customHeight="1">
      <c r="A4" s="109" t="s">
        <v>2</v>
      </c>
    </row>
    <row r="5" spans="1:2" ht="17.25" customHeight="1"/>
    <row r="6" spans="1:2" ht="23.25" customHeight="1">
      <c r="A6" s="42" t="s">
        <v>3</v>
      </c>
    </row>
    <row r="7" spans="1:2" ht="17.25" customHeight="1">
      <c r="A7" s="43" t="s">
        <v>4</v>
      </c>
    </row>
    <row r="8" spans="1:2" ht="17.25" customHeight="1">
      <c r="A8" s="43" t="s">
        <v>5</v>
      </c>
    </row>
    <row r="9" spans="1:2" ht="17.25" customHeight="1">
      <c r="A9" s="43"/>
    </row>
    <row r="10" spans="1:2" ht="23.25" customHeight="1">
      <c r="A10" s="42" t="s">
        <v>6</v>
      </c>
      <c r="B10" s="70" t="s">
        <v>7</v>
      </c>
    </row>
    <row r="11" spans="1:2" ht="17.25" customHeight="1">
      <c r="A11" s="44" t="s">
        <v>8</v>
      </c>
    </row>
    <row r="12" spans="1:2" ht="17.25" customHeight="1">
      <c r="A12" s="43" t="s">
        <v>9</v>
      </c>
    </row>
    <row r="13" spans="1:2" ht="17.25" customHeight="1">
      <c r="A13" s="43" t="s">
        <v>10</v>
      </c>
    </row>
    <row r="14" spans="1:2" ht="17.25" customHeight="1">
      <c r="A14" s="45" t="s">
        <v>11</v>
      </c>
    </row>
    <row r="15" spans="1:2" ht="17.25" customHeight="1">
      <c r="A15" s="43" t="s">
        <v>12</v>
      </c>
    </row>
    <row r="16" spans="1:2" ht="17.25" customHeight="1">
      <c r="A16" s="43"/>
    </row>
    <row r="17" spans="1:1" ht="23.25" customHeight="1">
      <c r="A17" s="42" t="s">
        <v>13</v>
      </c>
    </row>
    <row r="18" spans="1:1" ht="17.25" customHeight="1">
      <c r="A18" s="45" t="s">
        <v>14</v>
      </c>
    </row>
    <row r="19" spans="1:1" ht="17.25" customHeight="1">
      <c r="A19" s="45" t="s">
        <v>15</v>
      </c>
    </row>
    <row r="20" spans="1:1" ht="17.25" customHeight="1">
      <c r="A20" s="66" t="s">
        <v>16</v>
      </c>
    </row>
    <row r="21" spans="1:1" ht="17.25" customHeight="1">
      <c r="A21" s="46"/>
    </row>
    <row r="22" spans="1:1" ht="23.25" customHeight="1">
      <c r="A22" s="42" t="s">
        <v>17</v>
      </c>
    </row>
    <row r="23" spans="1:1" ht="17.25" customHeight="1">
      <c r="A23" s="46" t="s">
        <v>18</v>
      </c>
    </row>
    <row r="24" spans="1:1" ht="17.25" customHeight="1">
      <c r="A24" s="46"/>
    </row>
    <row r="25" spans="1:1" ht="23.25" customHeight="1">
      <c r="A25" s="42" t="s">
        <v>19</v>
      </c>
    </row>
    <row r="26" spans="1:1" ht="17.25" customHeight="1">
      <c r="A26" s="47" t="s">
        <v>20</v>
      </c>
    </row>
    <row r="27" spans="1:1" ht="32.25" customHeight="1">
      <c r="A27" s="45" t="s">
        <v>21</v>
      </c>
    </row>
    <row r="28" spans="1:1" ht="17.25" customHeight="1">
      <c r="A28" s="47" t="s">
        <v>22</v>
      </c>
    </row>
    <row r="29" spans="1:1" ht="32.25" customHeight="1">
      <c r="A29" s="45" t="s">
        <v>23</v>
      </c>
    </row>
    <row r="30" spans="1:1" ht="17.25" customHeight="1">
      <c r="A30" s="47" t="s">
        <v>24</v>
      </c>
    </row>
    <row r="31" spans="1:1" ht="17.25" customHeight="1">
      <c r="A31" s="45" t="s">
        <v>25</v>
      </c>
    </row>
    <row r="32" spans="1:1" ht="17.25" customHeight="1">
      <c r="A32" s="47" t="s">
        <v>26</v>
      </c>
    </row>
    <row r="33" spans="1:1" ht="32.25" customHeight="1">
      <c r="A33" s="45" t="s">
        <v>27</v>
      </c>
    </row>
    <row r="34" spans="1:1" ht="32.25" customHeight="1">
      <c r="A34" s="44" t="s">
        <v>28</v>
      </c>
    </row>
    <row r="35" spans="1:1" ht="17.25" customHeight="1">
      <c r="A35" s="47" t="s">
        <v>29</v>
      </c>
    </row>
    <row r="36" spans="1:1" ht="32.25" customHeight="1">
      <c r="A36" s="45" t="s">
        <v>30</v>
      </c>
    </row>
    <row r="37" spans="1:1" ht="32.25" customHeight="1">
      <c r="A37" s="45" t="s">
        <v>31</v>
      </c>
    </row>
    <row r="38" spans="1:1" ht="32.25" customHeight="1">
      <c r="A38" s="45" t="s">
        <v>32</v>
      </c>
    </row>
    <row r="39" spans="1:1" ht="17.25" customHeight="1">
      <c r="A39" s="44"/>
    </row>
    <row r="40" spans="1:1" ht="22.5" customHeight="1">
      <c r="A40" s="42" t="s">
        <v>33</v>
      </c>
    </row>
    <row r="41" spans="1:1" ht="17.25" customHeight="1">
      <c r="A41" s="51" t="s">
        <v>34</v>
      </c>
    </row>
    <row r="42" spans="1:1" ht="17.25" customHeight="1">
      <c r="A42" s="48" t="s">
        <v>35</v>
      </c>
    </row>
    <row r="43" spans="1:1" ht="17.25" customHeight="1">
      <c r="A43" s="46" t="s">
        <v>36</v>
      </c>
    </row>
    <row r="44" spans="1:1" ht="32.25" customHeight="1">
      <c r="A44" s="46" t="s">
        <v>37</v>
      </c>
    </row>
    <row r="45" spans="1:1" ht="32.25" customHeight="1">
      <c r="A45" s="46" t="s">
        <v>38</v>
      </c>
    </row>
    <row r="46" spans="1:1" ht="17.25" customHeight="1">
      <c r="A46" s="49" t="s">
        <v>39</v>
      </c>
    </row>
    <row r="47" spans="1:1" ht="32.25" customHeight="1">
      <c r="A47" s="45" t="s">
        <v>40</v>
      </c>
    </row>
    <row r="48" spans="1:1" ht="32.25" customHeight="1">
      <c r="A48" s="45" t="s">
        <v>41</v>
      </c>
    </row>
    <row r="49" spans="1:1" ht="32.25" customHeight="1">
      <c r="A49" s="46" t="s">
        <v>42</v>
      </c>
    </row>
    <row r="50" spans="1:1" ht="17.25" customHeight="1">
      <c r="A50" s="46" t="s">
        <v>43</v>
      </c>
    </row>
    <row r="51" spans="1:1" ht="17.25" customHeight="1">
      <c r="A51" s="46" t="s">
        <v>44</v>
      </c>
    </row>
    <row r="52" spans="1:1" ht="17.25" customHeight="1">
      <c r="A52" s="46"/>
    </row>
    <row r="53" spans="1:1" ht="22.5" customHeight="1">
      <c r="A53" s="42" t="s">
        <v>45</v>
      </c>
    </row>
    <row r="54" spans="1:1" ht="32.25" customHeight="1">
      <c r="A54" s="103" t="s">
        <v>46</v>
      </c>
    </row>
    <row r="55" spans="1:1" ht="17.25" customHeight="1">
      <c r="A55" s="50" t="s">
        <v>47</v>
      </c>
    </row>
    <row r="56" spans="1:1" ht="17.25" customHeight="1">
      <c r="A56" s="51" t="s">
        <v>48</v>
      </c>
    </row>
    <row r="57" spans="1:1" ht="17.25" customHeight="1">
      <c r="A57" s="66" t="s">
        <v>49</v>
      </c>
    </row>
    <row r="58" spans="1:1" ht="17.25" customHeight="1">
      <c r="A58" s="52" t="s">
        <v>50</v>
      </c>
    </row>
    <row r="59" spans="1:1"/>
    <row r="61" spans="1:1" hidden="1">
      <c r="A61" s="53"/>
    </row>
  </sheetData>
  <sheetProtection sheet="1" objects="1" scenarios="1"/>
  <hyperlinks>
    <hyperlink ref="A20" r:id="rId1" xr:uid="{00000000-0004-0000-0000-000000000000}"/>
    <hyperlink ref="A41" r:id="rId2" xr:uid="{00000000-0004-0000-0000-000001000000}"/>
    <hyperlink ref="A55" r:id="rId3" xr:uid="{00000000-0004-0000-0000-000002000000}"/>
    <hyperlink ref="A56" r:id="rId4" display="mailto:info@data.govt.nz" xr:uid="{00000000-0004-0000-0000-000003000000}"/>
    <hyperlink ref="A58" r:id="rId5" display="http://www.ssc.govt.nz/ce-expenses-disclosure" xr:uid="{00000000-0004-0000-0000-000004000000}"/>
    <hyperlink ref="A57" r:id="rId6" display="They are posted on agency websites and linked to www.data.govt.nz. See: https://www.data.govt.nz/toolkit/how-do-i-add-or-update-our-chief-executive-expenses/" xr:uid="{00000000-0004-0000-0000-000007000000}"/>
    <hyperlink ref="A54" r:id="rId7" display="http://www.ssc.govt.nz/assets/Legacy/resources/Chief-Executive-Expense-Disclosure-Guide.pdf" xr:uid="{89B2B789-A49C-4A7B-AED1-AE94DC38F213}"/>
    <hyperlink ref="A2" r:id="rId8" display="http://www.ssc.govt.nz/assets/Legacy/resources/Chief-Executive-Expense-Disclosure-Guide.pdf" xr:uid="{00000000-0004-0000-0000-000005000000}"/>
  </hyperlinks>
  <pageMargins left="0.70866141732283472" right="0.70866141732283472" top="0.74803149606299213" bottom="0.74803149606299213" header="0.31496062992125984" footer="0.31496062992125984"/>
  <pageSetup paperSize="8" orientation="landscape" r:id="rId9"/>
  <headerFooter>
    <oddHeader>&amp;C&amp;"Calibri"&amp;14&amp;K000000IN-CONFIDENCE&amp;1#</oddHeader>
    <oddFooter>&amp;LCE Expense Disclosure Workbook 2018&amp;RWorksheet - Guidance</oddFooter>
  </headerFooter>
  <legacyDrawing r:id="rId1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8193F-5479-4C37-9562-B5A8D174FF8F}">
  <dimension ref="A1:C14"/>
  <sheetViews>
    <sheetView workbookViewId="0">
      <selection activeCell="B13" sqref="B13"/>
    </sheetView>
  </sheetViews>
  <sheetFormatPr defaultRowHeight="12.6"/>
  <cols>
    <col min="1" max="1" width="43.140625" bestFit="1" customWidth="1"/>
    <col min="2" max="2" width="16.42578125" bestFit="1" customWidth="1"/>
    <col min="3" max="3" width="10" bestFit="1" customWidth="1"/>
  </cols>
  <sheetData>
    <row r="1" spans="1:3" ht="12.95">
      <c r="A1" s="130" t="s">
        <v>292</v>
      </c>
      <c r="B1" s="125" t="s">
        <v>524</v>
      </c>
      <c r="C1" s="125" t="s">
        <v>525</v>
      </c>
    </row>
    <row r="2" spans="1:3">
      <c r="A2" s="131" t="s">
        <v>315</v>
      </c>
      <c r="B2" s="126">
        <f>SUMIF(Sheet1!AJ:AJ,A2,Sheet1!U:U)</f>
        <v>494.05</v>
      </c>
      <c r="C2" s="127">
        <f>COUNTIF(Sheet1!AJ:AJ,A2)</f>
        <v>2</v>
      </c>
    </row>
    <row r="3" spans="1:3">
      <c r="A3" s="131" t="s">
        <v>309</v>
      </c>
      <c r="B3" s="126">
        <f>SUMIF(Sheet1!AJ:AJ,A3,Sheet1!U:U)</f>
        <v>1216.3899999999996</v>
      </c>
      <c r="C3" s="127">
        <f>COUNTIF(Sheet1!AJ:AJ,A3)</f>
        <v>15</v>
      </c>
    </row>
    <row r="4" spans="1:3" ht="24.95">
      <c r="A4" s="131" t="s">
        <v>523</v>
      </c>
      <c r="B4" s="126">
        <f>SUMIF(Sheet1!AJ:AJ,A4,Sheet1!U:U)</f>
        <v>17.75</v>
      </c>
      <c r="C4" s="127">
        <f>COUNTIF(Sheet1!AJ:AJ,A4)</f>
        <v>2</v>
      </c>
    </row>
    <row r="5" spans="1:3">
      <c r="A5" s="131" t="s">
        <v>321</v>
      </c>
      <c r="B5" s="126">
        <f>SUMIF(Sheet1!AJ:AJ,A5,Sheet1!U:U)</f>
        <v>577.62999999999897</v>
      </c>
      <c r="C5" s="127">
        <f>COUNTIF(Sheet1!AJ:AJ,A5)</f>
        <v>3</v>
      </c>
    </row>
    <row r="6" spans="1:3">
      <c r="A6" s="131" t="s">
        <v>300</v>
      </c>
      <c r="B6" s="126">
        <f>SUMIF(Sheet1!AJ:AJ,A6,Sheet1!U:U)</f>
        <v>1050.1799999999998</v>
      </c>
      <c r="C6" s="127">
        <f>COUNTIF(Sheet1!AJ:AJ,A6)</f>
        <v>7</v>
      </c>
    </row>
    <row r="7" spans="1:3">
      <c r="A7" s="131" t="s">
        <v>297</v>
      </c>
      <c r="B7" s="126">
        <f>SUMIF(Sheet1!AJ:AJ,A7,Sheet1!U:U)</f>
        <v>173.22</v>
      </c>
      <c r="C7" s="127">
        <f>COUNTIF(Sheet1!AJ:AJ,A7)</f>
        <v>6</v>
      </c>
    </row>
    <row r="8" spans="1:3">
      <c r="A8" s="131" t="s">
        <v>317</v>
      </c>
      <c r="B8" s="126">
        <f>SUMIF(Sheet1!AJ:AJ,A8,Sheet1!U:U)</f>
        <v>751.87000000000012</v>
      </c>
      <c r="C8" s="127">
        <f>COUNTIF(Sheet1!AJ:AJ,A8)</f>
        <v>6</v>
      </c>
    </row>
    <row r="9" spans="1:3">
      <c r="A9" s="131" t="s">
        <v>334</v>
      </c>
      <c r="B9" s="126">
        <f>SUMIF(Sheet1!AJ:AJ,A9,Sheet1!U:U)</f>
        <v>517.20000000000005</v>
      </c>
      <c r="C9" s="127">
        <f>COUNTIF(Sheet1!AJ:AJ,A9)</f>
        <v>2</v>
      </c>
    </row>
    <row r="10" spans="1:3">
      <c r="A10" s="131" t="s">
        <v>326</v>
      </c>
      <c r="B10" s="126">
        <f>SUMIF(Sheet1!AJ:AJ,A10,Sheet1!U:U)</f>
        <v>919.22999999999911</v>
      </c>
      <c r="C10" s="127">
        <f>COUNTIF(Sheet1!AJ:AJ,A10)</f>
        <v>9</v>
      </c>
    </row>
    <row r="11" spans="1:3" ht="24.95">
      <c r="A11" s="131" t="s">
        <v>324</v>
      </c>
      <c r="B11" s="126">
        <f>SUMIF(Sheet1!AJ:AJ,A11,Sheet1!U:U)</f>
        <v>1137.54</v>
      </c>
      <c r="C11" s="127">
        <f>COUNTIF(Sheet1!AJ:AJ,A11)</f>
        <v>9</v>
      </c>
    </row>
    <row r="12" spans="1:3">
      <c r="A12" s="131" t="s">
        <v>329</v>
      </c>
      <c r="B12" s="126">
        <f>SUMIF(Sheet1!AJ:AJ,A12,Sheet1!U:U)</f>
        <v>2318.0499999999988</v>
      </c>
      <c r="C12" s="127">
        <f>COUNTIF(Sheet1!AJ:AJ,A12)</f>
        <v>12</v>
      </c>
    </row>
    <row r="13" spans="1:3">
      <c r="A13" s="131" t="s">
        <v>303</v>
      </c>
      <c r="B13" s="126">
        <f>SUMIF(Sheet1!AJ:AJ,A13,Sheet1!U:U)</f>
        <v>1711.6899999999998</v>
      </c>
      <c r="C13" s="127">
        <f>COUNTIF(Sheet1!AJ:AJ,A13)</f>
        <v>25</v>
      </c>
    </row>
    <row r="14" spans="1:3" ht="12.95">
      <c r="A14" s="132" t="s">
        <v>335</v>
      </c>
      <c r="B14" s="128">
        <f>SUM(B2:B13)</f>
        <v>10884.799999999996</v>
      </c>
      <c r="C14" s="129">
        <f>SUM(C2:C13)</f>
        <v>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pageSetUpPr fitToPage="1"/>
  </sheetPr>
  <dimension ref="A1:K61"/>
  <sheetViews>
    <sheetView zoomScaleNormal="100" workbookViewId="0">
      <selection activeCell="B7" sqref="B7:F7"/>
    </sheetView>
  </sheetViews>
  <sheetFormatPr defaultColWidth="0" defaultRowHeight="12.6" zeroHeight="1"/>
  <cols>
    <col min="1" max="1" width="35.7109375" customWidth="1"/>
    <col min="2" max="2" width="21.7109375" customWidth="1"/>
    <col min="3" max="3" width="33.7109375" customWidth="1"/>
    <col min="4" max="4" width="4.28515625" customWidth="1"/>
    <col min="5" max="5" width="29" customWidth="1"/>
    <col min="6" max="6" width="19" customWidth="1"/>
    <col min="7" max="7" width="42" customWidth="1"/>
    <col min="8" max="11" width="9.140625" hidden="1" customWidth="1"/>
    <col min="12" max="16384" width="9.140625" hidden="1"/>
  </cols>
  <sheetData>
    <row r="1" spans="1:11" ht="26.25" customHeight="1">
      <c r="A1" s="162" t="s">
        <v>51</v>
      </c>
      <c r="B1" s="162"/>
      <c r="C1" s="162"/>
      <c r="D1" s="162"/>
      <c r="E1" s="162"/>
      <c r="F1" s="162"/>
      <c r="G1" s="17"/>
      <c r="H1" s="17"/>
      <c r="I1" s="17"/>
      <c r="J1" s="17"/>
      <c r="K1" s="17"/>
    </row>
    <row r="2" spans="1:11" ht="21" customHeight="1">
      <c r="A2" s="3" t="s">
        <v>52</v>
      </c>
      <c r="B2" s="168" t="s">
        <v>53</v>
      </c>
      <c r="C2" s="168"/>
      <c r="D2" s="168"/>
      <c r="E2" s="168"/>
      <c r="F2" s="168"/>
      <c r="G2" s="17"/>
      <c r="H2" s="17"/>
      <c r="I2" s="17"/>
      <c r="J2" s="17"/>
      <c r="K2" s="17"/>
    </row>
    <row r="3" spans="1:11" ht="21" customHeight="1">
      <c r="A3" s="3" t="s">
        <v>54</v>
      </c>
      <c r="B3" s="168" t="s">
        <v>55</v>
      </c>
      <c r="C3" s="168"/>
      <c r="D3" s="168"/>
      <c r="E3" s="168"/>
      <c r="F3" s="168"/>
      <c r="G3" s="17"/>
      <c r="H3" s="17"/>
      <c r="I3" s="17"/>
      <c r="J3" s="17"/>
      <c r="K3" s="17"/>
    </row>
    <row r="4" spans="1:11" ht="21" customHeight="1">
      <c r="A4" s="3" t="s">
        <v>56</v>
      </c>
      <c r="B4" s="169">
        <v>46076</v>
      </c>
      <c r="C4" s="169"/>
      <c r="D4" s="169"/>
      <c r="E4" s="169"/>
      <c r="F4" s="169"/>
      <c r="G4" s="17"/>
      <c r="H4" s="17"/>
      <c r="I4" s="17"/>
      <c r="J4" s="17"/>
      <c r="K4" s="17"/>
    </row>
    <row r="5" spans="1:11" ht="21" customHeight="1">
      <c r="A5" s="3" t="s">
        <v>57</v>
      </c>
      <c r="B5" s="169">
        <v>46203</v>
      </c>
      <c r="C5" s="169"/>
      <c r="D5" s="169"/>
      <c r="E5" s="169"/>
      <c r="F5" s="169"/>
      <c r="G5" s="17"/>
      <c r="H5" s="17"/>
      <c r="I5" s="17"/>
      <c r="J5" s="17"/>
      <c r="K5" s="17"/>
    </row>
    <row r="6" spans="1:11" ht="21" customHeight="1">
      <c r="A6" s="3" t="s">
        <v>58</v>
      </c>
      <c r="B6" s="167" t="str">
        <f>IF(AND(Travel!B7&lt;&gt;A30,Hospitality!B7&lt;&gt;A30,'All other expenses'!B7&lt;&gt;A30,'Gifts and benefits'!B7&lt;&gt;A30),A31,IF(AND(Travel!B7=A30,Hospitality!B7=A30,'All other expenses'!B7=A30,'Gifts and benefits'!B7=A30),A33,A32))</f>
        <v>Data and totals checked on all sheets</v>
      </c>
      <c r="C6" s="167"/>
      <c r="D6" s="167"/>
      <c r="E6" s="167"/>
      <c r="F6" s="167"/>
      <c r="G6" s="23"/>
      <c r="H6" s="17"/>
      <c r="I6" s="17"/>
      <c r="J6" s="17"/>
      <c r="K6" s="17"/>
    </row>
    <row r="7" spans="1:11" ht="21" customHeight="1">
      <c r="A7" s="3" t="s">
        <v>59</v>
      </c>
      <c r="B7" s="159" t="s">
        <v>60</v>
      </c>
      <c r="C7" s="159"/>
      <c r="D7" s="159"/>
      <c r="E7" s="159"/>
      <c r="F7" s="159"/>
      <c r="G7" s="23"/>
      <c r="H7" s="17"/>
      <c r="I7" s="17"/>
      <c r="J7" s="17"/>
      <c r="K7" s="17"/>
    </row>
    <row r="8" spans="1:11" ht="21" customHeight="1">
      <c r="A8" s="3" t="s">
        <v>61</v>
      </c>
      <c r="B8" s="159" t="s">
        <v>62</v>
      </c>
      <c r="C8" s="159"/>
      <c r="D8" s="159"/>
      <c r="E8" s="159"/>
      <c r="F8" s="159"/>
      <c r="G8" s="23"/>
      <c r="H8" s="17"/>
      <c r="I8" s="17"/>
      <c r="J8" s="17"/>
      <c r="K8" s="17"/>
    </row>
    <row r="9" spans="1:11" ht="66.75" customHeight="1">
      <c r="A9" s="166" t="s">
        <v>63</v>
      </c>
      <c r="B9" s="166"/>
      <c r="C9" s="166"/>
      <c r="D9" s="166"/>
      <c r="E9" s="166"/>
      <c r="F9" s="166"/>
      <c r="G9" s="23"/>
      <c r="H9" s="17"/>
      <c r="I9" s="17"/>
      <c r="J9" s="17"/>
      <c r="K9" s="17"/>
    </row>
    <row r="10" spans="1:11" s="94" customFormat="1" ht="36" customHeight="1">
      <c r="A10" s="88" t="s">
        <v>64</v>
      </c>
      <c r="B10" s="89" t="s">
        <v>65</v>
      </c>
      <c r="C10" s="89" t="s">
        <v>66</v>
      </c>
      <c r="D10" s="90"/>
      <c r="E10" s="91" t="s">
        <v>29</v>
      </c>
      <c r="F10" s="92" t="s">
        <v>67</v>
      </c>
      <c r="G10" s="93"/>
      <c r="H10" s="93"/>
      <c r="I10" s="93"/>
      <c r="J10" s="93"/>
      <c r="K10" s="93"/>
    </row>
    <row r="11" spans="1:11" ht="27.75" customHeight="1">
      <c r="A11" s="8" t="s">
        <v>68</v>
      </c>
      <c r="B11" s="60">
        <f>B15+B16+B17</f>
        <v>11480.039999999997</v>
      </c>
      <c r="C11" s="67" t="str">
        <f>IF(Travel!B6="",A34,Travel!B6)</f>
        <v>Figures exclude GST</v>
      </c>
      <c r="D11" s="6"/>
      <c r="E11" s="8" t="s">
        <v>69</v>
      </c>
      <c r="F11" s="33">
        <f>'Gifts and benefits'!C22</f>
        <v>9</v>
      </c>
      <c r="G11" s="29"/>
      <c r="H11" s="29"/>
      <c r="I11" s="29"/>
      <c r="J11" s="29"/>
      <c r="K11" s="29"/>
    </row>
    <row r="12" spans="1:11" ht="27.75" customHeight="1">
      <c r="A12" s="8" t="s">
        <v>24</v>
      </c>
      <c r="B12" s="60">
        <f>Hospitality!B14</f>
        <v>0</v>
      </c>
      <c r="C12" s="67" t="str">
        <f>IF(Hospitality!B6="",A34,Hospitality!B6)</f>
        <v>Figures exclude GST</v>
      </c>
      <c r="D12" s="6"/>
      <c r="E12" s="8" t="s">
        <v>70</v>
      </c>
      <c r="F12" s="33">
        <f>'Gifts and benefits'!C23</f>
        <v>3</v>
      </c>
      <c r="G12" s="29"/>
      <c r="H12" s="29"/>
      <c r="I12" s="29"/>
      <c r="J12" s="29"/>
      <c r="K12" s="29"/>
    </row>
    <row r="13" spans="1:11" ht="27.75" customHeight="1">
      <c r="A13" s="8" t="s">
        <v>71</v>
      </c>
      <c r="B13" s="60">
        <f>'All other expenses'!B18</f>
        <v>12872.3</v>
      </c>
      <c r="C13" s="67" t="str">
        <f>IF('All other expenses'!B6="",A34,'All other expenses'!B6)</f>
        <v>Figures exclude GST</v>
      </c>
      <c r="D13" s="6"/>
      <c r="E13" s="8" t="s">
        <v>72</v>
      </c>
      <c r="F13" s="33">
        <f>'Gifts and benefits'!C24</f>
        <v>6</v>
      </c>
      <c r="G13" s="17"/>
      <c r="H13" s="17"/>
      <c r="I13" s="17"/>
      <c r="J13" s="17"/>
      <c r="K13" s="17"/>
    </row>
    <row r="14" spans="1:11" ht="12.75" customHeight="1">
      <c r="A14" s="7"/>
      <c r="B14" s="61"/>
      <c r="C14" s="68"/>
      <c r="D14" s="34"/>
      <c r="E14" s="6"/>
      <c r="F14" s="35"/>
      <c r="G14" s="17"/>
      <c r="H14" s="17"/>
      <c r="I14" s="17"/>
      <c r="J14" s="17"/>
      <c r="K14" s="17"/>
    </row>
    <row r="15" spans="1:11" ht="27.75" customHeight="1">
      <c r="A15" s="9" t="s">
        <v>73</v>
      </c>
      <c r="B15" s="62">
        <f>Travel!B15</f>
        <v>0</v>
      </c>
      <c r="C15" s="69" t="str">
        <f>C11</f>
        <v>Figures exclude GST</v>
      </c>
      <c r="D15" s="6"/>
      <c r="E15" s="6"/>
      <c r="F15" s="35"/>
      <c r="G15" s="17"/>
      <c r="H15" s="17"/>
      <c r="I15" s="17"/>
      <c r="J15" s="17"/>
      <c r="K15" s="17"/>
    </row>
    <row r="16" spans="1:11" ht="27.75" customHeight="1">
      <c r="A16" s="9" t="s">
        <v>74</v>
      </c>
      <c r="B16" s="62">
        <f>Travel!B48</f>
        <v>11480.039999999997</v>
      </c>
      <c r="C16" s="69" t="str">
        <f>C11</f>
        <v>Figures exclude GST</v>
      </c>
      <c r="D16" s="36"/>
      <c r="E16" s="6"/>
      <c r="F16" s="37"/>
      <c r="G16" s="17"/>
      <c r="H16" s="17"/>
      <c r="I16" s="17"/>
      <c r="J16" s="17"/>
      <c r="K16" s="17"/>
    </row>
    <row r="17" spans="1:11" ht="27.75" customHeight="1">
      <c r="A17" s="9" t="s">
        <v>75</v>
      </c>
      <c r="B17" s="62">
        <f>Travel!B54</f>
        <v>0</v>
      </c>
      <c r="C17" s="69" t="str">
        <f>C11</f>
        <v>Figures exclude GST</v>
      </c>
      <c r="D17" s="6"/>
      <c r="E17" s="6"/>
      <c r="F17" s="37"/>
      <c r="G17" s="17"/>
      <c r="H17" s="17"/>
      <c r="I17" s="17"/>
      <c r="J17" s="17"/>
      <c r="K17" s="17"/>
    </row>
    <row r="18" spans="1:11" ht="27.75" customHeight="1">
      <c r="A18" s="17"/>
      <c r="B18" s="19"/>
      <c r="C18" s="17"/>
      <c r="D18" s="5"/>
      <c r="E18" s="5"/>
      <c r="F18" s="28"/>
      <c r="G18" s="17"/>
      <c r="H18" s="17"/>
      <c r="I18" s="17"/>
      <c r="J18" s="17"/>
      <c r="K18" s="17"/>
    </row>
    <row r="19" spans="1:11" ht="12.95">
      <c r="A19" s="18" t="s">
        <v>76</v>
      </c>
      <c r="B19" s="19"/>
      <c r="C19" s="17"/>
      <c r="D19" s="17"/>
      <c r="E19" s="17"/>
      <c r="F19" s="17"/>
      <c r="G19" s="17"/>
      <c r="H19" s="17"/>
      <c r="I19" s="17"/>
      <c r="J19" s="17"/>
      <c r="K19" s="17"/>
    </row>
    <row r="20" spans="1:11">
      <c r="A20" s="20" t="s">
        <v>77</v>
      </c>
      <c r="D20" s="17"/>
      <c r="E20" s="17"/>
      <c r="F20" s="17"/>
      <c r="G20" s="17"/>
      <c r="H20" s="17"/>
      <c r="I20" s="17"/>
      <c r="J20" s="17"/>
      <c r="K20" s="17"/>
    </row>
    <row r="21" spans="1:11" ht="12.6" customHeight="1">
      <c r="A21" s="20" t="s">
        <v>78</v>
      </c>
      <c r="D21" s="17"/>
      <c r="E21" s="17"/>
      <c r="F21" s="17"/>
      <c r="G21" s="17"/>
      <c r="H21" s="17"/>
      <c r="I21" s="17"/>
      <c r="J21" s="17"/>
      <c r="K21" s="17"/>
    </row>
    <row r="22" spans="1:11" ht="12.6" customHeight="1">
      <c r="A22" s="20" t="s">
        <v>79</v>
      </c>
      <c r="D22" s="17"/>
      <c r="E22" s="17"/>
      <c r="F22" s="17"/>
      <c r="G22" s="17"/>
      <c r="H22" s="17"/>
      <c r="I22" s="17"/>
      <c r="J22" s="17"/>
      <c r="K22" s="17"/>
    </row>
    <row r="23" spans="1:11" ht="12.6" customHeight="1">
      <c r="A23" s="20" t="s">
        <v>80</v>
      </c>
      <c r="D23" s="17"/>
      <c r="E23" s="17"/>
      <c r="F23" s="17"/>
      <c r="G23" s="17"/>
      <c r="H23" s="17"/>
      <c r="I23" s="17"/>
      <c r="J23" s="17"/>
      <c r="K23" s="17"/>
    </row>
    <row r="24" spans="1:11">
      <c r="A24" s="26"/>
      <c r="B24" s="17"/>
      <c r="C24" s="17"/>
      <c r="D24" s="17"/>
      <c r="E24" s="17"/>
      <c r="F24" s="17"/>
      <c r="G24" s="17"/>
      <c r="H24" s="17"/>
      <c r="I24" s="17"/>
      <c r="J24" s="17"/>
      <c r="K24" s="17"/>
    </row>
    <row r="25" spans="1:11" ht="12.95" hidden="1">
      <c r="A25" s="12" t="s">
        <v>81</v>
      </c>
      <c r="B25" s="13"/>
      <c r="C25" s="13"/>
      <c r="D25" s="13"/>
      <c r="E25" s="13"/>
      <c r="F25" s="13"/>
      <c r="G25" s="17"/>
      <c r="H25" s="17"/>
      <c r="I25" s="17"/>
      <c r="J25" s="17"/>
      <c r="K25" s="17"/>
    </row>
    <row r="26" spans="1:11" ht="12.75" hidden="1" customHeight="1">
      <c r="A26" s="11" t="s">
        <v>82</v>
      </c>
      <c r="B26" s="4"/>
      <c r="C26" s="4"/>
      <c r="D26" s="11"/>
      <c r="E26" s="11"/>
      <c r="F26" s="11"/>
      <c r="G26" s="17"/>
      <c r="H26" s="17"/>
      <c r="I26" s="17"/>
      <c r="J26" s="17"/>
      <c r="K26" s="17"/>
    </row>
    <row r="27" spans="1:11" hidden="1">
      <c r="A27" s="10" t="s">
        <v>83</v>
      </c>
      <c r="B27" s="10"/>
      <c r="C27" s="10"/>
      <c r="D27" s="10"/>
      <c r="E27" s="10"/>
      <c r="F27" s="10"/>
      <c r="G27" s="17"/>
      <c r="H27" s="17"/>
      <c r="I27" s="17"/>
      <c r="J27" s="17"/>
      <c r="K27" s="17"/>
    </row>
    <row r="28" spans="1:11" hidden="1">
      <c r="A28" s="10" t="s">
        <v>84</v>
      </c>
      <c r="B28" s="10"/>
      <c r="C28" s="10"/>
      <c r="D28" s="10"/>
      <c r="E28" s="10"/>
      <c r="F28" s="10"/>
      <c r="G28" s="17"/>
      <c r="H28" s="17"/>
      <c r="I28" s="17"/>
      <c r="J28" s="17"/>
      <c r="K28" s="17"/>
    </row>
    <row r="29" spans="1:11" hidden="1">
      <c r="A29" s="11" t="s">
        <v>85</v>
      </c>
      <c r="B29" s="11"/>
      <c r="C29" s="11"/>
      <c r="D29" s="11"/>
      <c r="E29" s="11"/>
      <c r="F29" s="11"/>
      <c r="G29" s="17"/>
      <c r="H29" s="17"/>
      <c r="I29" s="17"/>
      <c r="J29" s="17"/>
      <c r="K29" s="17"/>
    </row>
    <row r="30" spans="1:11" hidden="1">
      <c r="A30" s="11" t="s">
        <v>86</v>
      </c>
      <c r="B30" s="11"/>
      <c r="C30" s="11"/>
      <c r="D30" s="11"/>
      <c r="E30" s="11"/>
      <c r="F30" s="11"/>
      <c r="G30" s="17"/>
      <c r="H30" s="17"/>
      <c r="I30" s="17"/>
      <c r="J30" s="17"/>
      <c r="K30" s="17"/>
    </row>
    <row r="31" spans="1:11" hidden="1">
      <c r="A31" s="10" t="s">
        <v>87</v>
      </c>
      <c r="B31" s="10"/>
      <c r="C31" s="10"/>
      <c r="D31" s="10"/>
      <c r="E31" s="10"/>
      <c r="F31" s="10"/>
      <c r="G31" s="17"/>
      <c r="H31" s="17"/>
      <c r="I31" s="17"/>
      <c r="J31" s="17"/>
      <c r="K31" s="17"/>
    </row>
    <row r="32" spans="1:11" hidden="1">
      <c r="A32" s="10" t="s">
        <v>88</v>
      </c>
      <c r="B32" s="10"/>
      <c r="C32" s="10"/>
      <c r="D32" s="10"/>
      <c r="E32" s="10"/>
      <c r="F32" s="10"/>
      <c r="G32" s="17"/>
      <c r="H32" s="17"/>
      <c r="I32" s="17"/>
      <c r="J32" s="17"/>
      <c r="K32" s="17"/>
    </row>
    <row r="33" spans="1:11" hidden="1">
      <c r="A33" s="10" t="s">
        <v>89</v>
      </c>
      <c r="B33" s="10"/>
      <c r="C33" s="10"/>
      <c r="D33" s="10"/>
      <c r="E33" s="10"/>
      <c r="F33" s="10"/>
      <c r="G33" s="17"/>
      <c r="H33" s="17"/>
      <c r="I33" s="17"/>
      <c r="J33" s="17"/>
      <c r="K33" s="17"/>
    </row>
    <row r="34" spans="1:11" hidden="1">
      <c r="A34" s="11" t="s">
        <v>90</v>
      </c>
      <c r="B34" s="11"/>
      <c r="C34" s="11"/>
      <c r="D34" s="11"/>
      <c r="E34" s="11"/>
      <c r="F34" s="11"/>
      <c r="G34" s="17"/>
      <c r="H34" s="17"/>
      <c r="I34" s="17"/>
      <c r="J34" s="17"/>
      <c r="K34" s="17"/>
    </row>
    <row r="35" spans="1:11" hidden="1">
      <c r="A35" s="11" t="s">
        <v>91</v>
      </c>
      <c r="B35" s="11"/>
      <c r="C35" s="11"/>
      <c r="D35" s="11"/>
      <c r="E35" s="11"/>
      <c r="F35" s="11"/>
      <c r="G35" s="17"/>
      <c r="H35" s="17"/>
      <c r="I35" s="17"/>
      <c r="J35" s="17"/>
      <c r="K35" s="17"/>
    </row>
    <row r="36" spans="1:11" hidden="1">
      <c r="A36" s="10" t="s">
        <v>92</v>
      </c>
      <c r="B36" s="64"/>
      <c r="C36" s="64"/>
      <c r="D36" s="64"/>
      <c r="E36" s="64"/>
      <c r="F36" s="64"/>
      <c r="G36" s="17"/>
      <c r="H36" s="17"/>
      <c r="I36" s="17"/>
      <c r="J36" s="17"/>
      <c r="K36" s="17"/>
    </row>
    <row r="37" spans="1:11" hidden="1">
      <c r="A37" s="10" t="s">
        <v>60</v>
      </c>
      <c r="B37" s="64"/>
      <c r="C37" s="64"/>
      <c r="D37" s="64"/>
      <c r="E37" s="64"/>
      <c r="F37" s="64"/>
      <c r="G37" s="17"/>
      <c r="H37" s="17"/>
      <c r="I37" s="17"/>
      <c r="J37" s="17"/>
      <c r="K37" s="17"/>
    </row>
    <row r="38" spans="1:11" hidden="1">
      <c r="A38" s="10" t="s">
        <v>93</v>
      </c>
      <c r="B38" s="64"/>
      <c r="C38" s="64"/>
      <c r="D38" s="64"/>
      <c r="E38" s="64"/>
      <c r="F38" s="64"/>
      <c r="G38" s="17"/>
      <c r="H38" s="17"/>
      <c r="I38" s="17"/>
      <c r="J38" s="17"/>
      <c r="K38" s="17"/>
    </row>
    <row r="39" spans="1:11" hidden="1">
      <c r="A39" s="11" t="s">
        <v>94</v>
      </c>
      <c r="B39" s="4"/>
      <c r="C39" s="4"/>
      <c r="D39" s="4"/>
      <c r="E39" s="4"/>
      <c r="F39" s="4"/>
      <c r="G39" s="17"/>
      <c r="H39" s="17"/>
      <c r="I39" s="17"/>
      <c r="J39" s="17"/>
      <c r="K39" s="17"/>
    </row>
    <row r="40" spans="1:11" hidden="1">
      <c r="A40" s="4" t="s">
        <v>95</v>
      </c>
      <c r="B40" s="4"/>
      <c r="C40" s="4"/>
      <c r="D40" s="4"/>
      <c r="E40" s="4"/>
      <c r="F40" s="4"/>
      <c r="G40" s="17"/>
      <c r="H40" s="17"/>
      <c r="I40" s="17"/>
      <c r="J40" s="17"/>
      <c r="K40" s="17"/>
    </row>
    <row r="41" spans="1:11" hidden="1">
      <c r="A41" s="4" t="s">
        <v>96</v>
      </c>
      <c r="B41" s="4"/>
      <c r="C41" s="4"/>
      <c r="D41" s="4"/>
      <c r="E41" s="4"/>
      <c r="F41" s="4"/>
      <c r="G41" s="17"/>
      <c r="H41" s="17"/>
      <c r="I41" s="17"/>
      <c r="J41" s="17"/>
      <c r="K41" s="17"/>
    </row>
    <row r="42" spans="1:11" hidden="1">
      <c r="A42" s="4" t="s">
        <v>97</v>
      </c>
      <c r="B42" s="4"/>
      <c r="C42" s="4"/>
      <c r="D42" s="4"/>
      <c r="E42" s="4"/>
      <c r="F42" s="4"/>
      <c r="G42" s="17"/>
      <c r="H42" s="17"/>
      <c r="I42" s="17"/>
      <c r="J42" s="17"/>
      <c r="K42" s="17"/>
    </row>
    <row r="43" spans="1:11" hidden="1">
      <c r="A43" s="4" t="s">
        <v>98</v>
      </c>
      <c r="B43" s="4"/>
      <c r="C43" s="4"/>
      <c r="D43" s="4"/>
      <c r="E43" s="4"/>
      <c r="F43" s="4"/>
      <c r="G43" s="17"/>
      <c r="H43" s="17"/>
      <c r="I43" s="17"/>
      <c r="J43" s="17"/>
      <c r="K43" s="17"/>
    </row>
    <row r="44" spans="1:11" hidden="1">
      <c r="A44" s="4" t="s">
        <v>99</v>
      </c>
      <c r="B44" s="4"/>
      <c r="C44" s="4"/>
      <c r="D44" s="4"/>
      <c r="E44" s="4"/>
      <c r="F44" s="4"/>
      <c r="G44" s="17"/>
      <c r="H44" s="17"/>
      <c r="I44" s="17"/>
      <c r="J44" s="17"/>
      <c r="K44" s="17"/>
    </row>
    <row r="45" spans="1:11" hidden="1">
      <c r="A45" s="65" t="s">
        <v>100</v>
      </c>
      <c r="B45" s="64"/>
      <c r="C45" s="64"/>
      <c r="D45" s="64"/>
      <c r="E45" s="64"/>
      <c r="F45" s="64"/>
      <c r="G45" s="17"/>
      <c r="H45" s="17"/>
      <c r="I45" s="17"/>
      <c r="J45" s="17"/>
      <c r="K45" s="17"/>
    </row>
    <row r="46" spans="1:11" hidden="1">
      <c r="A46" s="64" t="s">
        <v>101</v>
      </c>
      <c r="B46" s="64"/>
      <c r="C46" s="64"/>
      <c r="D46" s="64"/>
      <c r="E46" s="64"/>
      <c r="F46" s="64"/>
      <c r="G46" s="17"/>
      <c r="H46" s="17"/>
      <c r="I46" s="17"/>
      <c r="J46" s="17"/>
      <c r="K46" s="17"/>
    </row>
    <row r="47" spans="1:11" hidden="1">
      <c r="A47" s="38">
        <v>-20000</v>
      </c>
      <c r="B47" s="4"/>
      <c r="C47" s="4"/>
      <c r="D47" s="4"/>
      <c r="E47" s="4"/>
      <c r="F47" s="4"/>
      <c r="G47" s="17"/>
      <c r="H47" s="17"/>
      <c r="I47" s="17"/>
      <c r="J47" s="17"/>
      <c r="K47" s="17"/>
    </row>
    <row r="48" spans="1:11" ht="24.95" hidden="1">
      <c r="A48" s="82" t="s">
        <v>102</v>
      </c>
      <c r="B48" s="64"/>
      <c r="C48" s="64"/>
      <c r="D48" s="64"/>
      <c r="E48" s="64"/>
      <c r="F48" s="64"/>
      <c r="G48" s="17"/>
      <c r="H48" s="17"/>
      <c r="I48" s="17"/>
      <c r="J48" s="17"/>
      <c r="K48" s="17"/>
    </row>
    <row r="49" spans="1:11" ht="24.95" hidden="1">
      <c r="A49" s="82" t="s">
        <v>103</v>
      </c>
      <c r="B49" s="64"/>
      <c r="C49" s="64"/>
      <c r="D49" s="64"/>
      <c r="E49" s="64"/>
      <c r="F49" s="64"/>
      <c r="G49" s="17"/>
      <c r="H49" s="17"/>
      <c r="I49" s="17"/>
      <c r="J49" s="17"/>
      <c r="K49" s="17"/>
    </row>
    <row r="50" spans="1:11" ht="24.95" hidden="1">
      <c r="A50" s="83" t="s">
        <v>104</v>
      </c>
      <c r="B50" s="4"/>
      <c r="C50" s="4"/>
      <c r="D50" s="4"/>
      <c r="E50" s="4"/>
      <c r="F50" s="4"/>
      <c r="G50" s="17"/>
      <c r="H50" s="17"/>
      <c r="I50" s="17"/>
      <c r="J50" s="17"/>
      <c r="K50" s="17"/>
    </row>
    <row r="51" spans="1:11" ht="24.95" hidden="1">
      <c r="A51" s="83" t="s">
        <v>105</v>
      </c>
      <c r="B51" s="4"/>
      <c r="C51" s="4"/>
      <c r="D51" s="4"/>
      <c r="E51" s="4"/>
      <c r="F51" s="4"/>
      <c r="G51" s="17"/>
      <c r="H51" s="17"/>
      <c r="I51" s="17"/>
      <c r="J51" s="17"/>
      <c r="K51" s="17"/>
    </row>
    <row r="52" spans="1:11" ht="37.5" hidden="1">
      <c r="A52" s="83" t="s">
        <v>106</v>
      </c>
      <c r="B52" s="75"/>
      <c r="C52" s="75"/>
      <c r="D52" s="75"/>
      <c r="E52" s="11"/>
      <c r="F52" s="11"/>
      <c r="G52" s="17"/>
      <c r="H52" s="17"/>
      <c r="I52" s="17"/>
      <c r="J52" s="17"/>
      <c r="K52" s="17"/>
    </row>
    <row r="53" spans="1:11" ht="12.95" hidden="1">
      <c r="A53" s="80" t="s">
        <v>107</v>
      </c>
      <c r="B53" s="74"/>
      <c r="C53" s="74"/>
      <c r="D53" s="74"/>
      <c r="E53" s="10"/>
      <c r="F53" s="10" t="b">
        <v>1</v>
      </c>
      <c r="G53" s="17"/>
      <c r="H53" s="17"/>
      <c r="I53" s="17"/>
      <c r="J53" s="17"/>
      <c r="K53" s="17"/>
    </row>
    <row r="54" spans="1:11" ht="12.95" hidden="1">
      <c r="A54" s="81" t="s">
        <v>108</v>
      </c>
      <c r="B54" s="80"/>
      <c r="C54" s="80"/>
      <c r="D54" s="80"/>
      <c r="E54" s="10"/>
      <c r="F54" s="10" t="b">
        <v>0</v>
      </c>
      <c r="G54" s="17"/>
      <c r="H54" s="17"/>
      <c r="I54" s="17"/>
      <c r="J54" s="17"/>
      <c r="K54" s="17"/>
    </row>
    <row r="55" spans="1:11" ht="12.95" hidden="1">
      <c r="A55" s="84"/>
      <c r="B55" s="76">
        <f>COUNT(Travel!B12:B14)</f>
        <v>0</v>
      </c>
      <c r="C55" s="76"/>
      <c r="D55" s="76">
        <f>COUNTIF(Travel!D12:D14,"*")</f>
        <v>0</v>
      </c>
      <c r="E55" s="77"/>
      <c r="F55" s="77" t="b">
        <f>MIN(B55,D55)=MAX(B55,D55)</f>
        <v>1</v>
      </c>
      <c r="G55" s="17"/>
      <c r="H55" s="17"/>
      <c r="I55" s="17"/>
      <c r="J55" s="17"/>
      <c r="K55" s="17"/>
    </row>
    <row r="56" spans="1:11" ht="12.95" hidden="1">
      <c r="A56" s="84" t="s">
        <v>109</v>
      </c>
      <c r="B56" s="76">
        <f>COUNT(Travel!B19:B45)</f>
        <v>27</v>
      </c>
      <c r="C56" s="76"/>
      <c r="D56" s="76">
        <f>COUNTIF(Travel!D19:D45,"*")</f>
        <v>27</v>
      </c>
      <c r="E56" s="77"/>
      <c r="F56" s="77" t="b">
        <f>MIN(B56,D56)=MAX(B56,D56)</f>
        <v>1</v>
      </c>
    </row>
    <row r="57" spans="1:11" ht="12.95" hidden="1">
      <c r="A57" s="85"/>
      <c r="B57" s="76">
        <f>COUNT(Travel!B52:B53)</f>
        <v>0</v>
      </c>
      <c r="C57" s="76"/>
      <c r="D57" s="76">
        <f>COUNTIF(Travel!D52:D53,"*")</f>
        <v>0</v>
      </c>
      <c r="E57" s="77"/>
      <c r="F57" s="77" t="b">
        <f>MIN(B57,D57)=MAX(B57,D57)</f>
        <v>1</v>
      </c>
    </row>
    <row r="58" spans="1:11" ht="12.95" hidden="1">
      <c r="A58" s="86" t="s">
        <v>110</v>
      </c>
      <c r="B58" s="78">
        <f>COUNT(Hospitality!B11:B13)</f>
        <v>0</v>
      </c>
      <c r="C58" s="78"/>
      <c r="D58" s="78">
        <f>COUNTIF(Hospitality!D11:D13,"*")</f>
        <v>0</v>
      </c>
      <c r="E58" s="79"/>
      <c r="F58" s="79" t="b">
        <f>MIN(B58,D58)=MAX(B58,D58)</f>
        <v>1</v>
      </c>
    </row>
    <row r="59" spans="1:11" ht="12.95" hidden="1">
      <c r="A59" s="87" t="s">
        <v>111</v>
      </c>
      <c r="B59" s="77">
        <f>COUNT('All other expenses'!B11:B17)</f>
        <v>5</v>
      </c>
      <c r="C59" s="77"/>
      <c r="D59" s="77">
        <f>COUNTIF('All other expenses'!D11:D17,"*")</f>
        <v>5</v>
      </c>
      <c r="E59" s="77"/>
      <c r="F59" s="77" t="b">
        <f>MIN(B59,D59)=MAX(B59,D59)</f>
        <v>1</v>
      </c>
    </row>
    <row r="60" spans="1:11" ht="12.95" hidden="1">
      <c r="A60" s="86" t="s">
        <v>112</v>
      </c>
      <c r="B60" s="78">
        <f>COUNTIF('Gifts and benefits'!B11:B21,"*")</f>
        <v>9</v>
      </c>
      <c r="C60" s="78">
        <f>COUNTIF('Gifts and benefits'!C11:C21,"*")</f>
        <v>9</v>
      </c>
      <c r="D60" s="78"/>
      <c r="E60" s="78">
        <f>COUNTA('Gifts and benefits'!E11:E21)</f>
        <v>9</v>
      </c>
      <c r="F60" s="79" t="b">
        <f>MIN(B60,C60,E60)=MAX(B60,C60,E60)</f>
        <v>1</v>
      </c>
    </row>
    <row r="61" spans="1:11"/>
  </sheetData>
  <sheetProtection sheet="1" formatCells="0" insertRows="0" deleteRows="0"/>
  <mergeCells count="9">
    <mergeCell ref="A9:F9"/>
    <mergeCell ref="B7:F7"/>
    <mergeCell ref="B6:F6"/>
    <mergeCell ref="A1:F1"/>
    <mergeCell ref="B2:F2"/>
    <mergeCell ref="B3:F3"/>
    <mergeCell ref="B4:F4"/>
    <mergeCell ref="B5:F5"/>
    <mergeCell ref="B8:F8"/>
  </mergeCells>
  <conditionalFormatting sqref="B7:F7">
    <cfRule type="cellIs" dxfId="1" priority="2" operator="equal">
      <formula>$A$36</formula>
    </cfRule>
  </conditionalFormatting>
  <conditionalFormatting sqref="B8:F8">
    <cfRule type="cellIs" dxfId="0" priority="1" operator="equal">
      <formula>$A$38</formula>
    </cfRule>
  </conditionalFormatting>
  <dataValidations count="6">
    <dataValidation type="list" allowBlank="1" showInputMessage="1" showErrorMessage="1" error="Use the drop down list (at the right of the cell)" prompt="This disclosure must be approved by the Chief Executive - use the drop down list (at right of cell) to indicate whether this has been completed" sqref="B7:F7" xr:uid="{00000000-0002-0000-0100-000000000000}">
      <formula1>$A$36:$A$37</formula1>
    </dataValidation>
    <dataValidation allowBlank="1" showInputMessage="1" showErrorMessage="1" prompt="This disclosure must be approved by another appropriate party (e.g. Audit and Risk Committee member, Board Chair or Chief Financial Officer)_x000a__x000a_Use this cell to indicate who has approved the disclosure" sqref="B8:F8" xr:uid="{00000000-0002-0000-0100-000001000000}"/>
    <dataValidation allowBlank="1" showInputMessage="1" showErrorMessage="1" prompt="Headings on following tabs will pre populate with what you enter here" sqref="B2:F2" xr:uid="{00000000-0002-0000-0100-000002000000}"/>
    <dataValidation allowBlank="1" showInputMessage="1" showErrorMessage="1" prompt="Headings on following tabs will pre populate with what you enter here_x000a__x000a_Create a new workbook for a new Chief Executive" sqref="B3:F3" xr:uid="{00000000-0002-0000-0100-000003000000}"/>
    <dataValidation allowBlank="1" showInputMessage="1" showErrorMessage="1" prompt="Headings on following tabs will pre populate with what you enter here_x000a__x000a_Update if a shorter or different period is covered" sqref="B4:F5" xr:uid="{00000000-0002-0000-0100-000004000000}"/>
    <dataValidation allowBlank="1" showInputMessage="1" showErrorMessage="1" prompt="Totals should accurately sum the content of tables but this may be affected by input method - e.g. hidden or inappropriate data._x000a__x000a_Agencies must confirm the accuracy of their data and totals._x000a__x000a_This cell updates automatically as each worksheet is checked." sqref="B6:F6" xr:uid="{00000000-0002-0000-0100-000005000000}"/>
  </dataValidations>
  <printOptions gridLines="1"/>
  <pageMargins left="0.70866141732283472" right="0.70866141732283472" top="0.74803149606299213" bottom="0.74803149606299213" header="0.31496062992125984" footer="0.31496062992125984"/>
  <pageSetup paperSize="9" scale="91" orientation="landscape" r:id="rId1"/>
  <headerFooter alignWithMargins="0">
    <oddHeader>&amp;C&amp;"Calibri"&amp;14&amp;K000000IN-CONFIDENCE&amp;1#</oddHeader>
    <oddFooter>&amp;LCE Expense Disclosure Workbook 2018&amp;RWorksheet - Summary and sign-off</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pageSetUpPr fitToPage="1"/>
  </sheetPr>
  <dimension ref="A1:M275"/>
  <sheetViews>
    <sheetView topLeftCell="A6" zoomScaleNormal="100" workbookViewId="0">
      <selection activeCell="A48" sqref="A48:XFD48"/>
    </sheetView>
  </sheetViews>
  <sheetFormatPr defaultColWidth="0" defaultRowHeight="12.6" zeroHeight="1"/>
  <cols>
    <col min="1" max="2" width="14.28515625" customWidth="1"/>
    <col min="3" max="3" width="71.28515625" customWidth="1"/>
    <col min="4" max="4" width="50" customWidth="1"/>
    <col min="5" max="5" width="38.28515625" customWidth="1"/>
    <col min="6" max="6" width="37.7109375" customWidth="1"/>
    <col min="7" max="9" width="9.140625" hidden="1" customWidth="1"/>
    <col min="10" max="13" width="0" hidden="1" customWidth="1"/>
    <col min="14" max="16384" width="9.140625" hidden="1"/>
  </cols>
  <sheetData>
    <row r="1" spans="1:6" ht="20.100000000000001">
      <c r="A1" s="162" t="s">
        <v>113</v>
      </c>
      <c r="B1" s="162"/>
      <c r="C1" s="162"/>
      <c r="D1" s="162"/>
      <c r="E1" s="162"/>
      <c r="F1" s="17"/>
    </row>
    <row r="2" spans="1:6" ht="30.95">
      <c r="A2" s="3" t="s">
        <v>52</v>
      </c>
      <c r="B2" s="160" t="str">
        <f>'Summary and sign-off'!B2:F2</f>
        <v>Oranga Tamariki - Ministry for Children</v>
      </c>
      <c r="C2" s="160"/>
      <c r="D2" s="160"/>
      <c r="E2" s="160"/>
      <c r="F2" s="17"/>
    </row>
    <row r="3" spans="1:6" ht="30.95">
      <c r="A3" s="3" t="s">
        <v>114</v>
      </c>
      <c r="B3" s="160" t="str">
        <f>'Summary and sign-off'!B3:F3</f>
        <v>Amanda Malu</v>
      </c>
      <c r="C3" s="160"/>
      <c r="D3" s="160"/>
      <c r="E3" s="160"/>
      <c r="F3" s="17"/>
    </row>
    <row r="4" spans="1:6" ht="30.95">
      <c r="A4" s="3" t="s">
        <v>115</v>
      </c>
      <c r="B4" s="160">
        <f>'Summary and sign-off'!B4:F4</f>
        <v>46076</v>
      </c>
      <c r="C4" s="160"/>
      <c r="D4" s="160"/>
      <c r="E4" s="160"/>
      <c r="F4" s="17"/>
    </row>
    <row r="5" spans="1:6" ht="30.95">
      <c r="A5" s="3" t="s">
        <v>116</v>
      </c>
      <c r="B5" s="160">
        <f>'Summary and sign-off'!B5:F5</f>
        <v>46203</v>
      </c>
      <c r="C5" s="160"/>
      <c r="D5" s="160"/>
      <c r="E5" s="160"/>
      <c r="F5" s="17"/>
    </row>
    <row r="6" spans="1:6" ht="30.95">
      <c r="A6" s="3" t="s">
        <v>117</v>
      </c>
      <c r="B6" s="159" t="s">
        <v>84</v>
      </c>
      <c r="C6" s="159"/>
      <c r="D6" s="159"/>
      <c r="E6" s="159"/>
      <c r="F6" s="17"/>
    </row>
    <row r="7" spans="1:6" ht="30.95">
      <c r="A7" s="3" t="s">
        <v>58</v>
      </c>
      <c r="B7" s="159" t="s">
        <v>86</v>
      </c>
      <c r="C7" s="159"/>
      <c r="D7" s="159"/>
      <c r="E7" s="159"/>
      <c r="F7" s="17"/>
    </row>
    <row r="8" spans="1:6" ht="15.6">
      <c r="A8" s="164" t="s">
        <v>118</v>
      </c>
      <c r="B8" s="164"/>
      <c r="C8" s="164"/>
      <c r="D8" s="164"/>
      <c r="E8" s="164"/>
      <c r="F8" s="19"/>
    </row>
    <row r="9" spans="1:6" ht="12.95">
      <c r="A9" s="165" t="s">
        <v>119</v>
      </c>
      <c r="B9" s="165"/>
      <c r="C9" s="165"/>
      <c r="D9" s="165"/>
      <c r="E9" s="165"/>
      <c r="F9" s="19"/>
    </row>
    <row r="10" spans="1:6" ht="15.6">
      <c r="A10" s="163" t="s">
        <v>120</v>
      </c>
      <c r="B10" s="163"/>
      <c r="C10" s="163"/>
      <c r="D10" s="163"/>
      <c r="E10" s="163"/>
      <c r="F10" s="29"/>
    </row>
    <row r="11" spans="1:6" ht="39">
      <c r="A11" s="24" t="s">
        <v>121</v>
      </c>
      <c r="B11" s="24" t="s">
        <v>122</v>
      </c>
      <c r="C11" s="24" t="s">
        <v>123</v>
      </c>
      <c r="D11" s="24" t="s">
        <v>124</v>
      </c>
      <c r="E11" s="24" t="s">
        <v>125</v>
      </c>
      <c r="F11" s="30"/>
    </row>
    <row r="12" spans="1:6" s="2" customFormat="1">
      <c r="A12" s="110"/>
      <c r="B12" s="111"/>
      <c r="C12" s="119" t="s">
        <v>126</v>
      </c>
      <c r="D12" s="112"/>
      <c r="E12" s="113"/>
      <c r="F12" s="1"/>
    </row>
    <row r="13" spans="1:6" s="2" customFormat="1">
      <c r="A13" s="110"/>
      <c r="B13" s="111"/>
      <c r="C13" s="112"/>
      <c r="D13" s="112"/>
      <c r="E13" s="113"/>
      <c r="F13" s="1"/>
    </row>
    <row r="14" spans="1:6" s="2" customFormat="1">
      <c r="A14" s="110"/>
      <c r="B14" s="111"/>
      <c r="C14" s="112"/>
      <c r="D14" s="112"/>
      <c r="E14" s="113"/>
      <c r="F14" s="1"/>
    </row>
    <row r="15" spans="1:6" ht="12.95">
      <c r="A15" s="72" t="s">
        <v>127</v>
      </c>
      <c r="B15" s="73">
        <f>SUM(B12:B14)</f>
        <v>0</v>
      </c>
      <c r="C15" s="116" t="str">
        <f>IF(SUBTOTAL(3,B12:B14)=SUBTOTAL(103,B12:B14),'Summary and sign-off'!$A$48,'Summary and sign-off'!$A$49)</f>
        <v>Check - there are no hidden rows with data</v>
      </c>
      <c r="D15" s="161" t="str">
        <f>IF('Summary and sign-off'!F55='Summary and sign-off'!F54,'Summary and sign-off'!A51,'Summary and sign-off'!A50)</f>
        <v>Check - each entry provides sufficient information</v>
      </c>
      <c r="E15" s="161"/>
      <c r="F15" s="17"/>
    </row>
    <row r="16" spans="1:6" ht="12.95">
      <c r="A16" s="17"/>
      <c r="B16" s="19"/>
      <c r="C16" s="17"/>
      <c r="D16" s="17"/>
      <c r="E16" s="17"/>
      <c r="F16" s="17"/>
    </row>
    <row r="17" spans="1:6" ht="15.6">
      <c r="A17" s="163" t="s">
        <v>128</v>
      </c>
      <c r="B17" s="163"/>
      <c r="C17" s="163"/>
      <c r="D17" s="163"/>
      <c r="E17" s="163"/>
      <c r="F17" s="29"/>
    </row>
    <row r="18" spans="1:6" ht="39">
      <c r="A18" s="24" t="s">
        <v>121</v>
      </c>
      <c r="B18" s="24" t="s">
        <v>65</v>
      </c>
      <c r="C18" s="24" t="s">
        <v>129</v>
      </c>
      <c r="D18" s="24" t="s">
        <v>124</v>
      </c>
      <c r="E18" s="24" t="s">
        <v>125</v>
      </c>
      <c r="F18" s="30"/>
    </row>
    <row r="19" spans="1:6" s="2" customFormat="1">
      <c r="A19" s="134">
        <v>46089</v>
      </c>
      <c r="B19" s="111">
        <v>157.39000000000001</v>
      </c>
      <c r="C19" s="118" t="s">
        <v>130</v>
      </c>
      <c r="D19" s="114" t="s">
        <v>131</v>
      </c>
      <c r="E19" s="115" t="s">
        <v>132</v>
      </c>
      <c r="F19" s="1"/>
    </row>
    <row r="20" spans="1:6" s="2" customFormat="1">
      <c r="A20" s="134">
        <v>46107</v>
      </c>
      <c r="B20" s="111">
        <v>865.65</v>
      </c>
      <c r="C20" s="118" t="s">
        <v>133</v>
      </c>
      <c r="D20" s="114" t="s">
        <v>134</v>
      </c>
      <c r="E20" s="115" t="s">
        <v>135</v>
      </c>
      <c r="F20" s="1"/>
    </row>
    <row r="21" spans="1:6" s="2" customFormat="1">
      <c r="A21" s="134">
        <v>46107</v>
      </c>
      <c r="B21" s="111">
        <v>168.7</v>
      </c>
      <c r="C21" s="118" t="s">
        <v>133</v>
      </c>
      <c r="D21" s="114" t="s">
        <v>131</v>
      </c>
      <c r="E21" s="115" t="s">
        <v>135</v>
      </c>
      <c r="F21" s="1"/>
    </row>
    <row r="22" spans="1:6" s="2" customFormat="1">
      <c r="A22" s="134">
        <v>46108</v>
      </c>
      <c r="B22" s="111">
        <v>88</v>
      </c>
      <c r="C22" s="118" t="s">
        <v>133</v>
      </c>
      <c r="D22" s="114" t="s">
        <v>136</v>
      </c>
      <c r="E22" s="115" t="s">
        <v>137</v>
      </c>
      <c r="F22" s="1"/>
    </row>
    <row r="23" spans="1:6" s="2" customFormat="1">
      <c r="A23" s="134">
        <v>46121</v>
      </c>
      <c r="B23" s="111">
        <f>99+174</f>
        <v>273</v>
      </c>
      <c r="C23" s="118" t="s">
        <v>138</v>
      </c>
      <c r="D23" s="114" t="s">
        <v>136</v>
      </c>
      <c r="E23" s="115" t="s">
        <v>137</v>
      </c>
      <c r="F23" s="1"/>
    </row>
    <row r="24" spans="1:6" s="2" customFormat="1">
      <c r="A24" s="117">
        <v>46121</v>
      </c>
      <c r="B24" s="111">
        <f>87+25.7+73.5</f>
        <v>186.2</v>
      </c>
      <c r="C24" s="118" t="s">
        <v>139</v>
      </c>
      <c r="D24" s="114" t="s">
        <v>140</v>
      </c>
      <c r="E24" s="115" t="s">
        <v>135</v>
      </c>
      <c r="F24" s="1"/>
    </row>
    <row r="25" spans="1:6" s="2" customFormat="1">
      <c r="A25" s="134">
        <v>46121</v>
      </c>
      <c r="B25" s="111">
        <f>855.65+62.61</f>
        <v>918.26</v>
      </c>
      <c r="C25" s="118" t="s">
        <v>139</v>
      </c>
      <c r="D25" s="114" t="s">
        <v>134</v>
      </c>
      <c r="E25" s="115" t="s">
        <v>135</v>
      </c>
      <c r="F25" s="1"/>
    </row>
    <row r="26" spans="1:6" s="2" customFormat="1">
      <c r="A26" s="134">
        <v>46121</v>
      </c>
      <c r="B26" s="111">
        <v>262.52</v>
      </c>
      <c r="C26" s="118" t="s">
        <v>139</v>
      </c>
      <c r="D26" s="114" t="s">
        <v>141</v>
      </c>
      <c r="E26" s="115" t="s">
        <v>135</v>
      </c>
      <c r="F26" s="1"/>
    </row>
    <row r="27" spans="1:6" s="2" customFormat="1">
      <c r="A27" s="134">
        <v>46121</v>
      </c>
      <c r="B27" s="111">
        <f>199.3+228.7</f>
        <v>428</v>
      </c>
      <c r="C27" s="118" t="s">
        <v>139</v>
      </c>
      <c r="D27" s="114" t="s">
        <v>142</v>
      </c>
      <c r="E27" s="115" t="s">
        <v>135</v>
      </c>
      <c r="F27" s="1"/>
    </row>
    <row r="28" spans="1:6" s="2" customFormat="1">
      <c r="A28" s="117">
        <v>46123</v>
      </c>
      <c r="B28" s="111">
        <v>68</v>
      </c>
      <c r="C28" s="118" t="s">
        <v>139</v>
      </c>
      <c r="D28" s="114" t="s">
        <v>136</v>
      </c>
      <c r="E28" s="115" t="s">
        <v>135</v>
      </c>
      <c r="F28" s="1"/>
    </row>
    <row r="29" spans="1:6" s="2" customFormat="1">
      <c r="A29" s="134">
        <v>46127</v>
      </c>
      <c r="B29" s="111">
        <f>202.62+142.61</f>
        <v>345.23</v>
      </c>
      <c r="C29" s="118" t="s">
        <v>143</v>
      </c>
      <c r="D29" s="114" t="s">
        <v>142</v>
      </c>
      <c r="E29" s="115" t="s">
        <v>144</v>
      </c>
      <c r="F29" s="1"/>
    </row>
    <row r="30" spans="1:6" s="2" customFormat="1">
      <c r="A30" s="134">
        <v>46127</v>
      </c>
      <c r="B30" s="111">
        <v>718.74</v>
      </c>
      <c r="C30" s="118" t="s">
        <v>143</v>
      </c>
      <c r="D30" s="114" t="s">
        <v>134</v>
      </c>
      <c r="E30" s="115" t="s">
        <v>145</v>
      </c>
      <c r="F30" s="1"/>
    </row>
    <row r="31" spans="1:6" s="2" customFormat="1">
      <c r="A31" s="134">
        <v>46127</v>
      </c>
      <c r="B31" s="111">
        <v>92.61</v>
      </c>
      <c r="C31" s="118" t="s">
        <v>143</v>
      </c>
      <c r="D31" s="114" t="s">
        <v>146</v>
      </c>
      <c r="E31" s="115" t="s">
        <v>137</v>
      </c>
      <c r="F31" s="1"/>
    </row>
    <row r="32" spans="1:6" s="2" customFormat="1">
      <c r="A32" s="134">
        <v>46142</v>
      </c>
      <c r="B32" s="111">
        <v>487.5</v>
      </c>
      <c r="C32" s="118" t="s">
        <v>147</v>
      </c>
      <c r="D32" s="114" t="s">
        <v>134</v>
      </c>
      <c r="E32" s="115" t="s">
        <v>148</v>
      </c>
      <c r="F32" s="1"/>
    </row>
    <row r="33" spans="1:6" s="2" customFormat="1">
      <c r="A33" s="134">
        <v>46143</v>
      </c>
      <c r="B33" s="111">
        <v>62.16</v>
      </c>
      <c r="C33" s="118" t="s">
        <v>147</v>
      </c>
      <c r="D33" s="114" t="s">
        <v>149</v>
      </c>
      <c r="E33" s="115" t="s">
        <v>137</v>
      </c>
      <c r="F33" s="1"/>
    </row>
    <row r="34" spans="1:6" s="2" customFormat="1">
      <c r="A34" s="134">
        <v>46149</v>
      </c>
      <c r="B34" s="111">
        <v>68.900000000000006</v>
      </c>
      <c r="C34" s="118" t="s">
        <v>150</v>
      </c>
      <c r="D34" s="114" t="s">
        <v>151</v>
      </c>
      <c r="E34" s="115" t="s">
        <v>137</v>
      </c>
      <c r="F34" s="1"/>
    </row>
    <row r="35" spans="1:6" s="2" customFormat="1">
      <c r="A35" s="134">
        <v>46150</v>
      </c>
      <c r="B35" s="111">
        <f>585.14+137.74</f>
        <v>722.88</v>
      </c>
      <c r="C35" s="118" t="s">
        <v>150</v>
      </c>
      <c r="D35" s="114" t="s">
        <v>134</v>
      </c>
      <c r="E35" s="115" t="s">
        <v>145</v>
      </c>
      <c r="F35" s="1"/>
    </row>
    <row r="36" spans="1:6" s="2" customFormat="1">
      <c r="A36" s="134">
        <v>46150</v>
      </c>
      <c r="B36" s="111">
        <v>23.65</v>
      </c>
      <c r="C36" s="118" t="s">
        <v>150</v>
      </c>
      <c r="D36" s="114" t="s">
        <v>152</v>
      </c>
      <c r="E36" s="115" t="s">
        <v>145</v>
      </c>
      <c r="F36" s="1"/>
    </row>
    <row r="37" spans="1:6" s="2" customFormat="1">
      <c r="A37" s="134">
        <v>46155</v>
      </c>
      <c r="B37" s="111">
        <v>484.98999999999899</v>
      </c>
      <c r="C37" s="154" t="s">
        <v>153</v>
      </c>
      <c r="D37" s="114" t="s">
        <v>134</v>
      </c>
      <c r="E37" s="115" t="s">
        <v>145</v>
      </c>
      <c r="F37" s="1"/>
    </row>
    <row r="38" spans="1:6" s="2" customFormat="1">
      <c r="A38" s="134">
        <v>46155</v>
      </c>
      <c r="B38" s="111">
        <v>86.09</v>
      </c>
      <c r="C38" s="118" t="s">
        <v>153</v>
      </c>
      <c r="D38" s="114" t="s">
        <v>146</v>
      </c>
      <c r="E38" s="115" t="s">
        <v>137</v>
      </c>
      <c r="F38" s="1"/>
    </row>
    <row r="39" spans="1:6" s="2" customFormat="1">
      <c r="A39" s="134">
        <v>46162</v>
      </c>
      <c r="B39" s="111">
        <v>634.41999999999996</v>
      </c>
      <c r="C39" s="118" t="s">
        <v>154</v>
      </c>
      <c r="D39" s="114" t="s">
        <v>134</v>
      </c>
      <c r="E39" s="115" t="s">
        <v>155</v>
      </c>
      <c r="F39" s="1"/>
    </row>
    <row r="40" spans="1:6" s="2" customFormat="1">
      <c r="A40" s="134">
        <v>46162</v>
      </c>
      <c r="B40" s="111">
        <v>360.87</v>
      </c>
      <c r="C40" s="118" t="s">
        <v>154</v>
      </c>
      <c r="D40" s="114" t="s">
        <v>131</v>
      </c>
      <c r="E40" s="115" t="s">
        <v>155</v>
      </c>
      <c r="F40" s="1"/>
    </row>
    <row r="41" spans="1:6" s="2" customFormat="1">
      <c r="A41" s="134">
        <v>46162</v>
      </c>
      <c r="B41" s="111">
        <v>115.22</v>
      </c>
      <c r="C41" s="118" t="s">
        <v>154</v>
      </c>
      <c r="D41" s="114" t="s">
        <v>136</v>
      </c>
      <c r="E41" s="115" t="s">
        <v>137</v>
      </c>
      <c r="F41" s="1"/>
    </row>
    <row r="42" spans="1:6" s="2" customFormat="1">
      <c r="A42" s="134">
        <v>46163</v>
      </c>
      <c r="B42" s="111">
        <f>36.61+9.18</f>
        <v>45.79</v>
      </c>
      <c r="C42" s="118" t="s">
        <v>154</v>
      </c>
      <c r="D42" s="114" t="s">
        <v>156</v>
      </c>
      <c r="E42" s="115" t="s">
        <v>155</v>
      </c>
      <c r="F42" s="1"/>
    </row>
    <row r="43" spans="1:6" s="2" customFormat="1">
      <c r="A43" s="134">
        <v>46171</v>
      </c>
      <c r="B43" s="111">
        <v>22.83</v>
      </c>
      <c r="C43" s="118" t="s">
        <v>157</v>
      </c>
      <c r="D43" s="114" t="s">
        <v>158</v>
      </c>
      <c r="E43" s="115" t="s">
        <v>159</v>
      </c>
      <c r="F43" s="1"/>
    </row>
    <row r="44" spans="1:6" s="2" customFormat="1">
      <c r="A44" s="134">
        <v>46177</v>
      </c>
      <c r="B44" s="111">
        <f>275.48+532.57</f>
        <v>808.05000000000007</v>
      </c>
      <c r="C44" s="118" t="s">
        <v>160</v>
      </c>
      <c r="D44" s="114" t="s">
        <v>134</v>
      </c>
      <c r="E44" s="115" t="s">
        <v>135</v>
      </c>
      <c r="F44" s="1"/>
    </row>
    <row r="45" spans="1:6" s="2" customFormat="1">
      <c r="A45" s="134">
        <v>46177</v>
      </c>
      <c r="B45" s="111">
        <v>44.91</v>
      </c>
      <c r="C45" s="118" t="s">
        <v>160</v>
      </c>
      <c r="D45" s="114" t="s">
        <v>141</v>
      </c>
      <c r="E45" s="115" t="s">
        <v>135</v>
      </c>
      <c r="F45" s="1"/>
    </row>
    <row r="46" spans="1:6" s="2" customFormat="1">
      <c r="A46" s="134">
        <v>46190</v>
      </c>
      <c r="B46" s="111">
        <f>919.91+990.88</f>
        <v>1910.79</v>
      </c>
      <c r="C46" s="118" t="s">
        <v>161</v>
      </c>
      <c r="D46" s="114" t="s">
        <v>134</v>
      </c>
      <c r="E46" s="115" t="s">
        <v>162</v>
      </c>
      <c r="F46" s="1"/>
    </row>
    <row r="47" spans="1:6" s="2" customFormat="1" ht="13.15" customHeight="1">
      <c r="A47" s="134">
        <v>46190</v>
      </c>
      <c r="B47" s="111">
        <f>200+160.87</f>
        <v>360.87</v>
      </c>
      <c r="C47" s="118" t="s">
        <v>161</v>
      </c>
      <c r="D47" s="114" t="s">
        <v>142</v>
      </c>
      <c r="E47" s="115" t="s">
        <v>163</v>
      </c>
      <c r="F47" s="1"/>
    </row>
    <row r="48" spans="1:6" ht="12.95">
      <c r="A48" s="72" t="s">
        <v>164</v>
      </c>
      <c r="B48" s="73">
        <v>11480.039999999997</v>
      </c>
      <c r="C48" s="116" t="s">
        <v>102</v>
      </c>
      <c r="D48" s="161" t="s">
        <v>104</v>
      </c>
      <c r="E48" s="161"/>
      <c r="F48" s="17"/>
    </row>
    <row r="49" spans="1:6" ht="12.95">
      <c r="A49" s="17"/>
      <c r="B49" s="19"/>
      <c r="C49" s="17"/>
      <c r="D49" s="17"/>
      <c r="E49" s="17"/>
      <c r="F49" s="17"/>
    </row>
    <row r="50" spans="1:6" ht="15.6">
      <c r="A50" s="163" t="s">
        <v>165</v>
      </c>
      <c r="B50" s="163"/>
      <c r="C50" s="163"/>
      <c r="D50" s="163"/>
      <c r="E50" s="163"/>
      <c r="F50" s="17"/>
    </row>
    <row r="51" spans="1:6" ht="25.5">
      <c r="A51" s="24" t="s">
        <v>121</v>
      </c>
      <c r="B51" s="24" t="s">
        <v>65</v>
      </c>
      <c r="C51" s="24" t="s">
        <v>166</v>
      </c>
      <c r="D51" s="24" t="s">
        <v>167</v>
      </c>
      <c r="E51" s="24" t="s">
        <v>125</v>
      </c>
      <c r="F51" s="28"/>
    </row>
    <row r="52" spans="1:6" s="2" customFormat="1">
      <c r="A52" s="117"/>
      <c r="B52" s="111"/>
      <c r="C52" s="119" t="s">
        <v>126</v>
      </c>
      <c r="D52" s="114"/>
      <c r="E52" s="115"/>
      <c r="F52" s="1"/>
    </row>
    <row r="53" spans="1:6" s="2" customFormat="1">
      <c r="A53" s="117"/>
      <c r="B53" s="111"/>
      <c r="C53" s="114"/>
      <c r="D53" s="114"/>
      <c r="E53" s="115"/>
      <c r="F53" s="1"/>
    </row>
    <row r="54" spans="1:6" ht="12.95">
      <c r="A54" s="72" t="s">
        <v>168</v>
      </c>
      <c r="B54" s="73">
        <f>SUM(B52:B53)</f>
        <v>0</v>
      </c>
      <c r="C54" s="116" t="str">
        <f>IF(SUBTOTAL(3,B52:B53)=SUBTOTAL(103,B52:B53),'Summary and sign-off'!$A$48,'Summary and sign-off'!$A$49)</f>
        <v>Check - there are no hidden rows with data</v>
      </c>
      <c r="D54" s="161" t="str">
        <f>IF('Summary and sign-off'!F57='Summary and sign-off'!F54,'Summary and sign-off'!A51,'Summary and sign-off'!A50)</f>
        <v>Check - each entry provides sufficient information</v>
      </c>
      <c r="E54" s="161"/>
      <c r="F54" s="17"/>
    </row>
    <row r="55" spans="1:6" ht="12.95">
      <c r="A55" s="17"/>
      <c r="B55" s="58"/>
      <c r="C55" s="19"/>
      <c r="D55" s="17"/>
      <c r="E55" s="17"/>
      <c r="F55" s="17"/>
    </row>
    <row r="56" spans="1:6" ht="27.95">
      <c r="A56" s="31" t="s">
        <v>169</v>
      </c>
      <c r="B56" s="59">
        <f>B15+B48+B54</f>
        <v>11480.039999999997</v>
      </c>
      <c r="C56" s="32"/>
      <c r="D56" s="32"/>
      <c r="E56" s="32"/>
      <c r="F56" s="17"/>
    </row>
    <row r="57" spans="1:6" ht="12.95">
      <c r="A57" s="17"/>
      <c r="B57" s="19"/>
      <c r="C57" s="17"/>
      <c r="D57" s="17"/>
      <c r="E57" s="17"/>
      <c r="F57" s="17"/>
    </row>
    <row r="58" spans="1:6" ht="12.95">
      <c r="A58" s="18" t="s">
        <v>76</v>
      </c>
      <c r="B58" s="19"/>
      <c r="C58" s="17"/>
      <c r="D58" s="17"/>
      <c r="E58" s="17"/>
      <c r="F58" s="17"/>
    </row>
    <row r="59" spans="1:6">
      <c r="A59" s="20" t="s">
        <v>170</v>
      </c>
      <c r="F59" s="17"/>
    </row>
    <row r="60" spans="1:6">
      <c r="A60" s="20" t="s">
        <v>171</v>
      </c>
      <c r="B60" s="17"/>
      <c r="D60" s="17"/>
      <c r="F60" s="17"/>
    </row>
    <row r="61" spans="1:6">
      <c r="A61" s="20" t="s">
        <v>172</v>
      </c>
      <c r="F61" s="17"/>
    </row>
    <row r="62" spans="1:6" ht="12.95">
      <c r="A62" s="20" t="s">
        <v>82</v>
      </c>
      <c r="B62" s="19"/>
      <c r="C62" s="17"/>
      <c r="D62" s="17"/>
      <c r="E62" s="17"/>
      <c r="F62" s="17"/>
    </row>
    <row r="63" spans="1:6">
      <c r="A63" s="20" t="s">
        <v>173</v>
      </c>
      <c r="B63" s="17"/>
      <c r="D63" s="17"/>
      <c r="F63" s="17"/>
    </row>
    <row r="64" spans="1:6">
      <c r="A64" s="20" t="s">
        <v>174</v>
      </c>
      <c r="F64" s="17"/>
    </row>
    <row r="65" spans="1:6">
      <c r="A65" s="20" t="s">
        <v>175</v>
      </c>
      <c r="B65" s="20"/>
      <c r="C65" s="20"/>
      <c r="D65" s="20"/>
      <c r="F65" s="17"/>
    </row>
    <row r="66" spans="1:6">
      <c r="A66" s="26"/>
      <c r="B66" s="17"/>
      <c r="C66" s="17"/>
      <c r="D66" s="17"/>
      <c r="E66" s="17"/>
      <c r="F66" s="17"/>
    </row>
    <row r="67" spans="1:6" hidden="1">
      <c r="A67" s="26"/>
      <c r="B67" s="17"/>
      <c r="C67" s="17"/>
      <c r="D67" s="17"/>
      <c r="E67" s="17"/>
      <c r="F67" s="17"/>
    </row>
    <row r="68" spans="1:6"/>
    <row r="69" spans="1:6"/>
    <row r="70" spans="1:6"/>
    <row r="71" spans="1:6"/>
    <row r="72" spans="1:6" ht="12.75" hidden="1" customHeight="1"/>
    <row r="73" spans="1:6"/>
    <row r="74" spans="1:6"/>
    <row r="75" spans="1:6" hidden="1">
      <c r="A75" s="26"/>
      <c r="B75" s="17"/>
      <c r="C75" s="17"/>
      <c r="D75" s="17"/>
      <c r="E75" s="17"/>
      <c r="F75" s="17"/>
    </row>
    <row r="76" spans="1:6" hidden="1">
      <c r="A76" s="26"/>
      <c r="B76" s="17"/>
      <c r="C76" s="17"/>
      <c r="D76" s="17"/>
      <c r="E76" s="17"/>
      <c r="F76" s="17"/>
    </row>
    <row r="77" spans="1:6" hidden="1">
      <c r="A77" s="26"/>
      <c r="B77" s="17"/>
      <c r="C77" s="17"/>
      <c r="D77" s="17"/>
      <c r="E77" s="17"/>
      <c r="F77" s="17"/>
    </row>
    <row r="78" spans="1:6" hidden="1">
      <c r="A78" s="26"/>
      <c r="B78" s="17"/>
      <c r="C78" s="17"/>
      <c r="D78" s="17"/>
      <c r="E78" s="17"/>
      <c r="F78" s="17"/>
    </row>
    <row r="79" spans="1:6" hidden="1">
      <c r="A79" s="26"/>
      <c r="B79" s="17"/>
      <c r="C79" s="17"/>
      <c r="D79" s="17"/>
      <c r="E79" s="17"/>
      <c r="F79" s="17"/>
    </row>
    <row r="80" spans="1:6"/>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ht="12.75"/>
  </sheetData>
  <sheetProtection formatCells="0" formatRows="0" insertColumns="0" insertRows="0" deleteRows="0"/>
  <autoFilter ref="A18:M48" xr:uid="{00000000-0001-0000-0200-000000000000}"/>
  <mergeCells count="15">
    <mergeCell ref="B7:E7"/>
    <mergeCell ref="B5:E5"/>
    <mergeCell ref="D54:E54"/>
    <mergeCell ref="A1:E1"/>
    <mergeCell ref="A17:E17"/>
    <mergeCell ref="A50:E50"/>
    <mergeCell ref="B2:E2"/>
    <mergeCell ref="B3:E3"/>
    <mergeCell ref="B4:E4"/>
    <mergeCell ref="A8:E8"/>
    <mergeCell ref="A9:E9"/>
    <mergeCell ref="B6:E6"/>
    <mergeCell ref="D15:E15"/>
    <mergeCell ref="D48:E48"/>
    <mergeCell ref="A10:E10"/>
  </mergeCells>
  <phoneticPr fontId="37" type="noConversion"/>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52:A53 A12:A14 A19:A47" xr:uid="{00000000-0002-0000-0200-000000000000}">
      <formula1>$B$4</formula1>
      <formula2>$B$5</formula2>
    </dataValidation>
    <dataValidation allowBlank="1" showInputMessage="1" showErrorMessage="1" prompt="Insert additional rows as needed:_x000a_- 'right click' on a row number (left of screen)_x000a_- select 'Insert' (this will insert a row above it)" sqref="A51 A18 A11" xr:uid="{00000000-0002-0000-02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52:A53 A19:A47" xr:uid="{67A21C94-90C0-4AFE-B6AC-F64AD77E4F2B}">
      <formula1>$B$4</formula1>
      <formula2>$B$5</formula2>
    </dataValidation>
  </dataValidations>
  <pageMargins left="0.70866141732283472" right="0.70866141732283472" top="0.74803149606299213" bottom="0.74803149606299213" header="0.31496062992125984" footer="0.31496062992125984"/>
  <pageSetup paperSize="9" scale="69" fitToHeight="0" orientation="landscape" r:id="rId1"/>
  <headerFooter alignWithMargins="0">
    <oddHeader>&amp;C&amp;"Calibri"&amp;14&amp;K000000IN-CONFIDENCE&amp;1#</oddHeader>
    <oddFooter>&amp;LCE Expense Disclosure Workbook 2018&amp;RWorksheet - Travel</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2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200-000003000000}">
          <x14:formula1>
            <xm:f>'Summary and sign-off'!$A$29:$A$30</xm:f>
          </x14:formula1>
          <xm:sqref>B7:E7</xm:sqref>
        </x14:dataValidation>
        <x14:dataValidation type="decimal" operator="greaterThan" allowBlank="1" showInputMessage="1" showErrorMessage="1" error="This cell must contain a dollar figure" xr:uid="{00000000-0002-0000-0200-000004000000}">
          <x14:formula1>
            <xm:f>'Summary and sign-off'!$A$47</xm:f>
          </x14:formula1>
          <xm:sqref>B52:B53 B12:B14 B19:B47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376F30-4219-4F8F-8A99-ECA39896F3F8}">
  <dimension ref="A2:Z29"/>
  <sheetViews>
    <sheetView topLeftCell="O1" workbookViewId="0">
      <selection activeCell="F22" sqref="F22"/>
    </sheetView>
  </sheetViews>
  <sheetFormatPr defaultRowHeight="12.6"/>
  <cols>
    <col min="1" max="1" width="12.7109375" bestFit="1" customWidth="1"/>
    <col min="2" max="2" width="15.140625" bestFit="1" customWidth="1"/>
    <col min="3" max="3" width="27.7109375" bestFit="1" customWidth="1"/>
    <col min="4" max="4" width="22.5703125" bestFit="1" customWidth="1"/>
    <col min="5" max="5" width="14.42578125" bestFit="1" customWidth="1"/>
    <col min="6" max="6" width="14.5703125" bestFit="1" customWidth="1"/>
    <col min="7" max="7" width="22.85546875" bestFit="1" customWidth="1"/>
    <col min="8" max="8" width="12.42578125" customWidth="1"/>
    <col min="9" max="9" width="17.28515625" bestFit="1" customWidth="1"/>
    <col min="10" max="10" width="16.85546875" bestFit="1" customWidth="1"/>
    <col min="11" max="11" width="38.42578125" bestFit="1" customWidth="1"/>
    <col min="12" max="12" width="17.28515625" bestFit="1" customWidth="1"/>
    <col min="13" max="13" width="34.28515625" bestFit="1" customWidth="1"/>
    <col min="14" max="14" width="14.140625" bestFit="1" customWidth="1"/>
    <col min="15" max="15" width="16.28515625" bestFit="1" customWidth="1"/>
    <col min="16" max="16" width="16.140625" bestFit="1" customWidth="1"/>
    <col min="17" max="17" width="25.42578125" bestFit="1" customWidth="1"/>
    <col min="18" max="18" width="28" bestFit="1" customWidth="1"/>
    <col min="19" max="19" width="22.85546875" bestFit="1" customWidth="1"/>
    <col min="20" max="20" width="74.7109375" bestFit="1" customWidth="1"/>
    <col min="21" max="21" width="9.5703125" bestFit="1" customWidth="1"/>
    <col min="22" max="22" width="18.85546875" bestFit="1" customWidth="1"/>
    <col min="23" max="23" width="19.5703125" bestFit="1" customWidth="1"/>
    <col min="24" max="24" width="14.42578125" bestFit="1" customWidth="1"/>
    <col min="26" max="26" width="15.28515625" customWidth="1"/>
  </cols>
  <sheetData>
    <row r="2" spans="1:26">
      <c r="A2" t="s">
        <v>176</v>
      </c>
      <c r="B2" t="s">
        <v>177</v>
      </c>
    </row>
    <row r="4" spans="1:26">
      <c r="A4" t="s">
        <v>178</v>
      </c>
      <c r="B4" t="s">
        <v>179</v>
      </c>
    </row>
    <row r="6" spans="1:26">
      <c r="A6" s="135" t="s">
        <v>180</v>
      </c>
      <c r="B6" s="135" t="s">
        <v>181</v>
      </c>
      <c r="C6" s="135" t="s">
        <v>182</v>
      </c>
      <c r="D6" s="135" t="s">
        <v>183</v>
      </c>
      <c r="E6" s="135" t="s">
        <v>184</v>
      </c>
      <c r="F6" s="135" t="s">
        <v>185</v>
      </c>
      <c r="G6" s="135" t="s">
        <v>186</v>
      </c>
      <c r="H6" s="135" t="s">
        <v>187</v>
      </c>
      <c r="I6" s="135" t="s">
        <v>188</v>
      </c>
      <c r="J6" s="135" t="s">
        <v>189</v>
      </c>
      <c r="K6" s="135" t="s">
        <v>190</v>
      </c>
      <c r="L6" s="135" t="s">
        <v>191</v>
      </c>
      <c r="M6" s="135" t="s">
        <v>192</v>
      </c>
      <c r="N6" s="135" t="s">
        <v>193</v>
      </c>
      <c r="O6" s="135" t="s">
        <v>194</v>
      </c>
      <c r="P6" s="135" t="s">
        <v>195</v>
      </c>
      <c r="Q6" s="135" t="s">
        <v>196</v>
      </c>
      <c r="R6" s="135" t="s">
        <v>197</v>
      </c>
      <c r="S6" s="135" t="s">
        <v>198</v>
      </c>
      <c r="T6" s="135" t="s">
        <v>199</v>
      </c>
      <c r="U6" s="135" t="s">
        <v>200</v>
      </c>
      <c r="V6" s="135" t="s">
        <v>201</v>
      </c>
      <c r="W6" s="135" t="s">
        <v>202</v>
      </c>
      <c r="X6" s="135" t="s">
        <v>203</v>
      </c>
      <c r="Y6" s="145" t="s">
        <v>204</v>
      </c>
      <c r="Z6" s="145" t="s">
        <v>205</v>
      </c>
    </row>
    <row r="7" spans="1:26">
      <c r="A7" t="s">
        <v>206</v>
      </c>
      <c r="B7" t="s">
        <v>207</v>
      </c>
      <c r="C7" t="s">
        <v>208</v>
      </c>
      <c r="D7" t="s">
        <v>209</v>
      </c>
      <c r="E7" t="s">
        <v>210</v>
      </c>
      <c r="F7" t="s">
        <v>211</v>
      </c>
      <c r="H7" t="s">
        <v>212</v>
      </c>
      <c r="I7" s="122">
        <v>46108</v>
      </c>
      <c r="J7" t="s">
        <v>213</v>
      </c>
      <c r="K7" t="s">
        <v>214</v>
      </c>
      <c r="L7" s="139">
        <v>88</v>
      </c>
      <c r="M7" t="s">
        <v>215</v>
      </c>
      <c r="N7" t="s">
        <v>137</v>
      </c>
      <c r="O7" t="s">
        <v>216</v>
      </c>
      <c r="P7" t="s">
        <v>217</v>
      </c>
      <c r="Q7" t="s">
        <v>218</v>
      </c>
      <c r="R7">
        <v>11.48</v>
      </c>
      <c r="S7">
        <v>46145</v>
      </c>
      <c r="T7" t="s">
        <v>219</v>
      </c>
      <c r="U7" t="s">
        <v>220</v>
      </c>
      <c r="V7" t="s">
        <v>221</v>
      </c>
      <c r="W7" t="s">
        <v>114</v>
      </c>
      <c r="X7" t="s">
        <v>222</v>
      </c>
      <c r="Y7" s="146"/>
    </row>
    <row r="8" spans="1:26">
      <c r="A8" t="s">
        <v>206</v>
      </c>
      <c r="B8" t="s">
        <v>207</v>
      </c>
      <c r="C8" t="s">
        <v>223</v>
      </c>
      <c r="D8" t="s">
        <v>224</v>
      </c>
      <c r="E8" t="s">
        <v>225</v>
      </c>
      <c r="F8" t="s">
        <v>211</v>
      </c>
      <c r="H8" t="s">
        <v>212</v>
      </c>
      <c r="I8" s="122">
        <v>46120</v>
      </c>
      <c r="J8" t="s">
        <v>213</v>
      </c>
      <c r="K8" t="s">
        <v>214</v>
      </c>
      <c r="L8" s="136">
        <v>99</v>
      </c>
      <c r="M8" t="s">
        <v>226</v>
      </c>
      <c r="N8" t="s">
        <v>137</v>
      </c>
      <c r="O8" t="s">
        <v>216</v>
      </c>
      <c r="P8" t="s">
        <v>217</v>
      </c>
      <c r="Q8" t="s">
        <v>218</v>
      </c>
      <c r="R8">
        <v>12.91</v>
      </c>
      <c r="S8">
        <v>46145</v>
      </c>
      <c r="T8" t="s">
        <v>227</v>
      </c>
      <c r="U8" t="s">
        <v>220</v>
      </c>
      <c r="V8" t="s">
        <v>221</v>
      </c>
      <c r="W8" t="s">
        <v>114</v>
      </c>
      <c r="X8" t="s">
        <v>222</v>
      </c>
      <c r="Y8" s="146"/>
    </row>
    <row r="9" spans="1:26" ht="12.95">
      <c r="A9" t="s">
        <v>206</v>
      </c>
      <c r="B9" t="s">
        <v>207</v>
      </c>
      <c r="C9" t="s">
        <v>223</v>
      </c>
      <c r="D9" t="s">
        <v>224</v>
      </c>
      <c r="E9" t="s">
        <v>225</v>
      </c>
      <c r="F9" t="s">
        <v>211</v>
      </c>
      <c r="H9" t="s">
        <v>212</v>
      </c>
      <c r="I9" s="122">
        <v>46121</v>
      </c>
      <c r="J9" s="21" t="s">
        <v>228</v>
      </c>
      <c r="K9" s="143" t="s">
        <v>229</v>
      </c>
      <c r="L9" s="144">
        <v>87</v>
      </c>
      <c r="M9" t="s">
        <v>230</v>
      </c>
      <c r="N9" t="s">
        <v>135</v>
      </c>
      <c r="O9" t="s">
        <v>216</v>
      </c>
      <c r="P9" t="s">
        <v>217</v>
      </c>
      <c r="Q9" t="s">
        <v>218</v>
      </c>
      <c r="R9">
        <v>11.35</v>
      </c>
      <c r="S9">
        <v>46145</v>
      </c>
      <c r="T9" t="s">
        <v>231</v>
      </c>
      <c r="U9" t="s">
        <v>220</v>
      </c>
      <c r="V9" t="s">
        <v>221</v>
      </c>
      <c r="W9" t="s">
        <v>114</v>
      </c>
      <c r="X9" t="s">
        <v>222</v>
      </c>
      <c r="Y9" s="146">
        <v>2</v>
      </c>
      <c r="Z9" t="s">
        <v>232</v>
      </c>
    </row>
    <row r="10" spans="1:26" ht="12.95">
      <c r="A10" t="s">
        <v>206</v>
      </c>
      <c r="B10" t="s">
        <v>207</v>
      </c>
      <c r="C10" t="s">
        <v>223</v>
      </c>
      <c r="D10" t="s">
        <v>224</v>
      </c>
      <c r="E10" t="s">
        <v>225</v>
      </c>
      <c r="F10" t="s">
        <v>211</v>
      </c>
      <c r="H10" t="s">
        <v>212</v>
      </c>
      <c r="I10" s="122">
        <v>46122</v>
      </c>
      <c r="J10" s="21" t="s">
        <v>228</v>
      </c>
      <c r="K10" t="s">
        <v>233</v>
      </c>
      <c r="L10" s="136">
        <v>25.7</v>
      </c>
      <c r="M10" t="s">
        <v>234</v>
      </c>
      <c r="N10" t="s">
        <v>137</v>
      </c>
      <c r="O10" t="s">
        <v>216</v>
      </c>
      <c r="P10" t="s">
        <v>217</v>
      </c>
      <c r="Q10" t="s">
        <v>218</v>
      </c>
      <c r="R10">
        <v>3.35</v>
      </c>
      <c r="S10">
        <v>46145</v>
      </c>
      <c r="T10" t="s">
        <v>233</v>
      </c>
      <c r="U10" t="s">
        <v>220</v>
      </c>
      <c r="V10" t="s">
        <v>221</v>
      </c>
      <c r="W10" t="s">
        <v>114</v>
      </c>
      <c r="X10" t="s">
        <v>222</v>
      </c>
      <c r="Y10" s="146">
        <v>2</v>
      </c>
      <c r="Z10" t="s">
        <v>235</v>
      </c>
    </row>
    <row r="11" spans="1:26" ht="12.95">
      <c r="A11" t="s">
        <v>206</v>
      </c>
      <c r="B11" t="s">
        <v>207</v>
      </c>
      <c r="C11" t="s">
        <v>223</v>
      </c>
      <c r="D11" t="s">
        <v>224</v>
      </c>
      <c r="E11" t="s">
        <v>225</v>
      </c>
      <c r="F11" t="s">
        <v>211</v>
      </c>
      <c r="H11" t="s">
        <v>212</v>
      </c>
      <c r="I11" s="122">
        <v>46122</v>
      </c>
      <c r="J11" s="21" t="s">
        <v>228</v>
      </c>
      <c r="K11" s="143" t="s">
        <v>236</v>
      </c>
      <c r="L11" s="144">
        <v>73.5</v>
      </c>
      <c r="M11" t="s">
        <v>237</v>
      </c>
      <c r="N11" t="s">
        <v>135</v>
      </c>
      <c r="O11" t="s">
        <v>216</v>
      </c>
      <c r="P11" t="s">
        <v>217</v>
      </c>
      <c r="Q11" t="s">
        <v>218</v>
      </c>
      <c r="R11">
        <v>9.59</v>
      </c>
      <c r="S11">
        <v>46145</v>
      </c>
      <c r="T11" t="s">
        <v>238</v>
      </c>
      <c r="U11" t="s">
        <v>220</v>
      </c>
      <c r="V11" t="s">
        <v>221</v>
      </c>
      <c r="W11" t="s">
        <v>114</v>
      </c>
      <c r="X11" t="s">
        <v>222</v>
      </c>
      <c r="Y11" s="146">
        <v>2</v>
      </c>
      <c r="Z11" t="s">
        <v>232</v>
      </c>
    </row>
    <row r="12" spans="1:26">
      <c r="A12" t="s">
        <v>206</v>
      </c>
      <c r="B12" t="s">
        <v>207</v>
      </c>
      <c r="C12" t="s">
        <v>223</v>
      </c>
      <c r="D12" t="s">
        <v>224</v>
      </c>
      <c r="E12" t="s">
        <v>225</v>
      </c>
      <c r="F12" t="s">
        <v>211</v>
      </c>
      <c r="H12" t="s">
        <v>212</v>
      </c>
      <c r="I12" s="122">
        <v>46123</v>
      </c>
      <c r="J12" t="s">
        <v>213</v>
      </c>
      <c r="K12" t="s">
        <v>214</v>
      </c>
      <c r="L12" s="136">
        <v>174</v>
      </c>
      <c r="M12" t="s">
        <v>215</v>
      </c>
      <c r="N12" t="s">
        <v>137</v>
      </c>
      <c r="O12" t="s">
        <v>216</v>
      </c>
      <c r="P12" t="s">
        <v>217</v>
      </c>
      <c r="Q12" t="s">
        <v>218</v>
      </c>
      <c r="R12">
        <v>22.7</v>
      </c>
      <c r="S12">
        <v>46145</v>
      </c>
      <c r="T12" t="s">
        <v>239</v>
      </c>
      <c r="U12" t="s">
        <v>220</v>
      </c>
      <c r="V12" t="s">
        <v>221</v>
      </c>
      <c r="W12" t="s">
        <v>114</v>
      </c>
      <c r="X12" t="s">
        <v>222</v>
      </c>
      <c r="Y12" s="146"/>
    </row>
    <row r="13" spans="1:26">
      <c r="A13" t="s">
        <v>206</v>
      </c>
      <c r="B13" t="s">
        <v>207</v>
      </c>
      <c r="C13" t="s">
        <v>223</v>
      </c>
      <c r="D13" t="s">
        <v>224</v>
      </c>
      <c r="E13" t="s">
        <v>225</v>
      </c>
      <c r="F13" t="s">
        <v>211</v>
      </c>
      <c r="H13" t="s">
        <v>212</v>
      </c>
      <c r="I13" s="122">
        <v>46123</v>
      </c>
      <c r="J13" t="s">
        <v>240</v>
      </c>
      <c r="K13" s="143" t="s">
        <v>241</v>
      </c>
      <c r="L13" s="144">
        <v>687.75</v>
      </c>
      <c r="M13" t="s">
        <v>242</v>
      </c>
      <c r="N13" t="s">
        <v>135</v>
      </c>
      <c r="O13" t="s">
        <v>216</v>
      </c>
      <c r="P13" t="s">
        <v>217</v>
      </c>
      <c r="Q13" t="s">
        <v>218</v>
      </c>
      <c r="R13">
        <v>0</v>
      </c>
      <c r="S13">
        <v>46145</v>
      </c>
      <c r="T13" t="s">
        <v>241</v>
      </c>
      <c r="U13" t="s">
        <v>220</v>
      </c>
      <c r="V13" t="s">
        <v>221</v>
      </c>
      <c r="W13" t="s">
        <v>114</v>
      </c>
      <c r="X13" t="s">
        <v>222</v>
      </c>
      <c r="Y13" s="146"/>
    </row>
    <row r="14" spans="1:26">
      <c r="A14" t="s">
        <v>206</v>
      </c>
      <c r="B14" t="s">
        <v>207</v>
      </c>
      <c r="C14" t="s">
        <v>223</v>
      </c>
      <c r="D14" t="s">
        <v>224</v>
      </c>
      <c r="E14" t="s">
        <v>225</v>
      </c>
      <c r="F14" t="s">
        <v>211</v>
      </c>
      <c r="H14" t="s">
        <v>212</v>
      </c>
      <c r="I14" s="122">
        <v>46123</v>
      </c>
      <c r="J14" t="s">
        <v>243</v>
      </c>
      <c r="K14" t="s">
        <v>244</v>
      </c>
      <c r="L14" s="136">
        <v>17.100000000000001</v>
      </c>
      <c r="M14" t="s">
        <v>245</v>
      </c>
      <c r="N14" t="s">
        <v>135</v>
      </c>
      <c r="O14" t="s">
        <v>216</v>
      </c>
      <c r="P14" t="s">
        <v>217</v>
      </c>
      <c r="Q14" t="s">
        <v>218</v>
      </c>
      <c r="R14">
        <v>2.23</v>
      </c>
      <c r="S14">
        <v>46145</v>
      </c>
      <c r="T14" t="s">
        <v>244</v>
      </c>
      <c r="U14" t="s">
        <v>220</v>
      </c>
      <c r="V14" t="s">
        <v>221</v>
      </c>
      <c r="W14" t="s">
        <v>114</v>
      </c>
      <c r="X14" t="s">
        <v>222</v>
      </c>
      <c r="Y14" s="146"/>
    </row>
    <row r="15" spans="1:26">
      <c r="A15" t="s">
        <v>206</v>
      </c>
      <c r="B15" t="s">
        <v>207</v>
      </c>
      <c r="C15" t="s">
        <v>223</v>
      </c>
      <c r="D15" t="s">
        <v>224</v>
      </c>
      <c r="E15" t="s">
        <v>225</v>
      </c>
      <c r="F15" t="s">
        <v>211</v>
      </c>
      <c r="H15" t="s">
        <v>212</v>
      </c>
      <c r="I15" s="122">
        <v>46123</v>
      </c>
      <c r="J15" t="s">
        <v>246</v>
      </c>
      <c r="K15" t="s">
        <v>247</v>
      </c>
      <c r="L15" s="136">
        <v>90.21</v>
      </c>
      <c r="M15" t="s">
        <v>248</v>
      </c>
      <c r="N15" t="s">
        <v>135</v>
      </c>
      <c r="O15" t="s">
        <v>216</v>
      </c>
      <c r="P15" t="s">
        <v>217</v>
      </c>
      <c r="Q15" t="s">
        <v>218</v>
      </c>
      <c r="R15">
        <v>11.77</v>
      </c>
      <c r="S15">
        <v>46145</v>
      </c>
      <c r="T15" t="s">
        <v>247</v>
      </c>
      <c r="U15" t="s">
        <v>220</v>
      </c>
      <c r="V15" t="s">
        <v>221</v>
      </c>
      <c r="W15" t="s">
        <v>114</v>
      </c>
      <c r="X15" t="s">
        <v>222</v>
      </c>
      <c r="Y15" s="146"/>
    </row>
    <row r="16" spans="1:26" s="140" customFormat="1">
      <c r="A16" s="140" t="s">
        <v>206</v>
      </c>
      <c r="B16" s="140" t="s">
        <v>207</v>
      </c>
      <c r="C16" s="140" t="s">
        <v>223</v>
      </c>
      <c r="D16" s="140" t="s">
        <v>224</v>
      </c>
      <c r="E16" s="140" t="s">
        <v>225</v>
      </c>
      <c r="F16" s="140" t="s">
        <v>211</v>
      </c>
      <c r="H16" s="140" t="s">
        <v>212</v>
      </c>
      <c r="I16" s="141">
        <v>46123</v>
      </c>
      <c r="J16" s="140" t="s">
        <v>213</v>
      </c>
      <c r="K16" s="140" t="s">
        <v>249</v>
      </c>
      <c r="L16" s="142">
        <v>68</v>
      </c>
      <c r="M16" s="140" t="s">
        <v>250</v>
      </c>
      <c r="N16" s="140" t="s">
        <v>135</v>
      </c>
      <c r="O16" s="140" t="s">
        <v>216</v>
      </c>
      <c r="P16" s="140" t="s">
        <v>217</v>
      </c>
      <c r="Q16" s="140" t="s">
        <v>218</v>
      </c>
      <c r="R16" s="140">
        <v>8.8699999999999992</v>
      </c>
      <c r="S16" s="140">
        <v>46145</v>
      </c>
      <c r="T16" s="140" t="s">
        <v>251</v>
      </c>
      <c r="U16" s="140" t="s">
        <v>220</v>
      </c>
      <c r="V16" s="140" t="s">
        <v>221</v>
      </c>
      <c r="W16" s="140" t="s">
        <v>114</v>
      </c>
      <c r="X16" s="140" t="s">
        <v>222</v>
      </c>
      <c r="Y16" s="147"/>
    </row>
    <row r="17" spans="1:25">
      <c r="A17" t="s">
        <v>206</v>
      </c>
      <c r="B17" t="s">
        <v>207</v>
      </c>
      <c r="C17" t="s">
        <v>252</v>
      </c>
      <c r="D17" t="s">
        <v>253</v>
      </c>
      <c r="E17" t="s">
        <v>254</v>
      </c>
      <c r="F17" t="s">
        <v>211</v>
      </c>
      <c r="H17" t="s">
        <v>212</v>
      </c>
      <c r="I17" s="122">
        <v>46143</v>
      </c>
      <c r="J17" t="s">
        <v>151</v>
      </c>
      <c r="K17" t="s">
        <v>255</v>
      </c>
      <c r="L17" s="136">
        <v>124.32</v>
      </c>
      <c r="M17" t="s">
        <v>256</v>
      </c>
      <c r="N17" t="s">
        <v>137</v>
      </c>
      <c r="O17" t="s">
        <v>216</v>
      </c>
      <c r="P17" t="s">
        <v>217</v>
      </c>
      <c r="Q17" t="s">
        <v>218</v>
      </c>
      <c r="R17">
        <v>16.22</v>
      </c>
      <c r="S17">
        <v>46174</v>
      </c>
      <c r="T17" t="s">
        <v>257</v>
      </c>
      <c r="U17" t="s">
        <v>220</v>
      </c>
      <c r="V17" t="s">
        <v>221</v>
      </c>
      <c r="W17" t="s">
        <v>114</v>
      </c>
      <c r="X17" t="s">
        <v>222</v>
      </c>
      <c r="Y17" s="146"/>
    </row>
    <row r="18" spans="1:25">
      <c r="A18" t="s">
        <v>206</v>
      </c>
      <c r="B18" t="s">
        <v>207</v>
      </c>
      <c r="C18" t="s">
        <v>258</v>
      </c>
      <c r="D18" t="s">
        <v>259</v>
      </c>
      <c r="E18" t="s">
        <v>260</v>
      </c>
      <c r="F18" t="s">
        <v>211</v>
      </c>
      <c r="H18" t="s">
        <v>212</v>
      </c>
      <c r="I18" s="122">
        <v>46149</v>
      </c>
      <c r="J18" t="s">
        <v>151</v>
      </c>
      <c r="K18" t="s">
        <v>261</v>
      </c>
      <c r="L18" s="136">
        <v>68.900000000000006</v>
      </c>
      <c r="M18" t="s">
        <v>262</v>
      </c>
      <c r="N18" t="s">
        <v>137</v>
      </c>
      <c r="O18" t="s">
        <v>216</v>
      </c>
      <c r="P18" t="s">
        <v>217</v>
      </c>
      <c r="Q18" t="s">
        <v>218</v>
      </c>
      <c r="R18">
        <v>8.99</v>
      </c>
      <c r="S18">
        <v>46169</v>
      </c>
      <c r="T18" t="s">
        <v>263</v>
      </c>
      <c r="U18" t="s">
        <v>220</v>
      </c>
      <c r="V18" t="s">
        <v>221</v>
      </c>
      <c r="W18" t="s">
        <v>114</v>
      </c>
      <c r="X18" t="s">
        <v>222</v>
      </c>
      <c r="Y18" s="146"/>
    </row>
    <row r="19" spans="1:25">
      <c r="A19" t="s">
        <v>206</v>
      </c>
      <c r="B19" t="s">
        <v>207</v>
      </c>
      <c r="C19" t="s">
        <v>258</v>
      </c>
      <c r="D19" t="s">
        <v>259</v>
      </c>
      <c r="E19" t="s">
        <v>260</v>
      </c>
      <c r="F19" t="s">
        <v>211</v>
      </c>
      <c r="H19" t="s">
        <v>212</v>
      </c>
      <c r="I19" s="122">
        <v>46150</v>
      </c>
      <c r="J19" t="s">
        <v>151</v>
      </c>
      <c r="K19" t="s">
        <v>264</v>
      </c>
      <c r="L19" s="136">
        <v>23.65</v>
      </c>
      <c r="M19" t="s">
        <v>256</v>
      </c>
      <c r="N19" t="s">
        <v>145</v>
      </c>
      <c r="O19" t="s">
        <v>216</v>
      </c>
      <c r="P19" t="s">
        <v>217</v>
      </c>
      <c r="Q19" t="s">
        <v>218</v>
      </c>
      <c r="R19">
        <v>3.08</v>
      </c>
      <c r="S19">
        <v>46169</v>
      </c>
      <c r="T19" t="s">
        <v>265</v>
      </c>
      <c r="U19" t="s">
        <v>220</v>
      </c>
      <c r="V19" t="s">
        <v>221</v>
      </c>
      <c r="W19" t="s">
        <v>114</v>
      </c>
      <c r="X19" t="s">
        <v>222</v>
      </c>
      <c r="Y19" s="146"/>
    </row>
    <row r="20" spans="1:25" ht="12.95">
      <c r="A20" t="s">
        <v>206</v>
      </c>
      <c r="B20" t="s">
        <v>207</v>
      </c>
      <c r="C20" t="s">
        <v>266</v>
      </c>
      <c r="D20" t="s">
        <v>267</v>
      </c>
      <c r="E20" t="s">
        <v>268</v>
      </c>
      <c r="F20" s="137" t="s">
        <v>269</v>
      </c>
      <c r="G20" t="s">
        <v>270</v>
      </c>
      <c r="H20" t="s">
        <v>271</v>
      </c>
      <c r="I20" s="122">
        <v>46163</v>
      </c>
      <c r="J20" s="21" t="s">
        <v>228</v>
      </c>
      <c r="K20" t="s">
        <v>272</v>
      </c>
      <c r="L20" s="136">
        <v>36.61</v>
      </c>
      <c r="M20" t="s">
        <v>273</v>
      </c>
      <c r="N20" t="s">
        <v>155</v>
      </c>
      <c r="O20" t="s">
        <v>216</v>
      </c>
      <c r="P20" t="s">
        <v>217</v>
      </c>
      <c r="Q20" t="s">
        <v>218</v>
      </c>
      <c r="R20">
        <v>4.78</v>
      </c>
      <c r="S20">
        <v>46188</v>
      </c>
      <c r="U20" t="s">
        <v>220</v>
      </c>
      <c r="V20" t="s">
        <v>221</v>
      </c>
      <c r="W20" t="s">
        <v>114</v>
      </c>
      <c r="X20" t="s">
        <v>222</v>
      </c>
      <c r="Y20" s="146">
        <v>1</v>
      </c>
    </row>
    <row r="21" spans="1:25" ht="12.95">
      <c r="A21" t="s">
        <v>206</v>
      </c>
      <c r="B21" t="s">
        <v>207</v>
      </c>
      <c r="C21" t="s">
        <v>266</v>
      </c>
      <c r="D21" t="s">
        <v>267</v>
      </c>
      <c r="E21" t="s">
        <v>268</v>
      </c>
      <c r="F21" s="137" t="s">
        <v>269</v>
      </c>
      <c r="G21" t="s">
        <v>274</v>
      </c>
      <c r="H21" t="s">
        <v>271</v>
      </c>
      <c r="I21" s="122">
        <v>46164</v>
      </c>
      <c r="J21" s="21" t="s">
        <v>228</v>
      </c>
      <c r="K21" t="s">
        <v>275</v>
      </c>
      <c r="L21" s="136">
        <v>9.18</v>
      </c>
      <c r="M21" t="s">
        <v>276</v>
      </c>
      <c r="N21" t="s">
        <v>155</v>
      </c>
      <c r="O21" t="s">
        <v>216</v>
      </c>
      <c r="P21" t="s">
        <v>217</v>
      </c>
      <c r="Q21" t="s">
        <v>218</v>
      </c>
      <c r="R21">
        <v>1.2</v>
      </c>
      <c r="S21">
        <v>46188</v>
      </c>
      <c r="T21" t="s">
        <v>277</v>
      </c>
      <c r="U21" t="s">
        <v>278</v>
      </c>
      <c r="V21" t="s">
        <v>221</v>
      </c>
      <c r="W21" t="s">
        <v>114</v>
      </c>
      <c r="X21" t="s">
        <v>222</v>
      </c>
      <c r="Y21" s="146">
        <v>1</v>
      </c>
    </row>
    <row r="22" spans="1:25" ht="12.95">
      <c r="A22" t="s">
        <v>206</v>
      </c>
      <c r="B22" t="s">
        <v>207</v>
      </c>
      <c r="C22" t="s">
        <v>279</v>
      </c>
      <c r="D22" t="s">
        <v>280</v>
      </c>
      <c r="E22" t="s">
        <v>281</v>
      </c>
      <c r="F22" s="137" t="s">
        <v>269</v>
      </c>
      <c r="G22" t="s">
        <v>282</v>
      </c>
      <c r="H22" t="s">
        <v>271</v>
      </c>
      <c r="I22" s="122">
        <v>46171</v>
      </c>
      <c r="J22" s="21" t="s">
        <v>228</v>
      </c>
      <c r="K22" t="s">
        <v>283</v>
      </c>
      <c r="L22" s="136">
        <v>22.83</v>
      </c>
      <c r="M22" t="s">
        <v>284</v>
      </c>
      <c r="N22" t="s">
        <v>159</v>
      </c>
      <c r="O22" t="s">
        <v>216</v>
      </c>
      <c r="P22" t="s">
        <v>217</v>
      </c>
      <c r="Q22" t="s">
        <v>218</v>
      </c>
      <c r="R22">
        <v>2.98</v>
      </c>
      <c r="S22">
        <v>46201</v>
      </c>
      <c r="U22" t="s">
        <v>220</v>
      </c>
      <c r="V22" t="s">
        <v>221</v>
      </c>
      <c r="W22" t="s">
        <v>114</v>
      </c>
      <c r="X22" t="s">
        <v>222</v>
      </c>
      <c r="Y22" s="146">
        <v>1</v>
      </c>
    </row>
    <row r="25" spans="1:25">
      <c r="L25" s="138">
        <f>SUM(L7:L24)</f>
        <v>1695.75</v>
      </c>
      <c r="M25" t="s">
        <v>285</v>
      </c>
    </row>
    <row r="26" spans="1:25">
      <c r="L26">
        <f>'Travel Pivot'!O31</f>
        <v>10472.08</v>
      </c>
      <c r="M26" t="s">
        <v>286</v>
      </c>
    </row>
    <row r="27" spans="1:25">
      <c r="L27" s="148">
        <f>SUM(L25:L26)</f>
        <v>12167.83</v>
      </c>
      <c r="M27" t="s">
        <v>287</v>
      </c>
    </row>
    <row r="28" spans="1:25">
      <c r="L28">
        <f>'Summary and sign-off'!B11</f>
        <v>11480.039999999997</v>
      </c>
      <c r="M28" t="s">
        <v>288</v>
      </c>
    </row>
    <row r="29" spans="1:25">
      <c r="L29" s="148">
        <f>L27-L28</f>
        <v>687.79000000000269</v>
      </c>
      <c r="M29" t="s">
        <v>289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79AC2B-1B04-415B-8F9B-6CFD301CBB0E}">
  <dimension ref="A1:O31"/>
  <sheetViews>
    <sheetView workbookViewId="0">
      <selection activeCell="H16" sqref="H16"/>
    </sheetView>
  </sheetViews>
  <sheetFormatPr defaultRowHeight="12.6"/>
  <cols>
    <col min="1" max="1" width="39" customWidth="1"/>
    <col min="2" max="2" width="15" customWidth="1"/>
    <col min="3" max="3" width="42.7109375" customWidth="1"/>
    <col min="4" max="4" width="15.28515625" bestFit="1" customWidth="1"/>
    <col min="5" max="5" width="10.140625" style="124" bestFit="1" customWidth="1"/>
    <col min="6" max="6" width="20.28515625" style="124" bestFit="1" customWidth="1"/>
    <col min="7" max="8" width="10.140625" style="124" bestFit="1" customWidth="1"/>
    <col min="9" max="11" width="11.140625" bestFit="1" customWidth="1"/>
    <col min="12" max="12" width="52" bestFit="1" customWidth="1"/>
    <col min="13" max="13" width="12.140625" style="133" bestFit="1" customWidth="1"/>
  </cols>
  <sheetData>
    <row r="1" spans="1:15">
      <c r="A1" s="123" t="s">
        <v>290</v>
      </c>
      <c r="B1" s="123" t="s">
        <v>291</v>
      </c>
      <c r="C1" s="123" t="s">
        <v>292</v>
      </c>
      <c r="D1" s="123" t="s">
        <v>293</v>
      </c>
      <c r="E1" s="123" t="s">
        <v>141</v>
      </c>
      <c r="F1" t="s">
        <v>294</v>
      </c>
      <c r="G1"/>
      <c r="H1"/>
      <c r="J1" t="s">
        <v>290</v>
      </c>
      <c r="K1" t="s">
        <v>291</v>
      </c>
      <c r="L1" t="s">
        <v>292</v>
      </c>
      <c r="M1" s="133" t="s">
        <v>293</v>
      </c>
      <c r="N1" t="s">
        <v>141</v>
      </c>
      <c r="O1" t="s">
        <v>294</v>
      </c>
    </row>
    <row r="2" spans="1:15">
      <c r="A2" t="s">
        <v>295</v>
      </c>
      <c r="B2" t="s">
        <v>296</v>
      </c>
      <c r="C2" t="s">
        <v>297</v>
      </c>
      <c r="D2" s="122">
        <v>46089</v>
      </c>
      <c r="E2" t="s">
        <v>131</v>
      </c>
      <c r="F2">
        <v>157.39000000000001</v>
      </c>
      <c r="G2"/>
      <c r="H2"/>
      <c r="J2" t="s">
        <v>295</v>
      </c>
      <c r="K2" t="s">
        <v>296</v>
      </c>
      <c r="L2" t="s">
        <v>297</v>
      </c>
      <c r="M2" s="133">
        <v>46089</v>
      </c>
      <c r="N2" t="s">
        <v>131</v>
      </c>
      <c r="O2">
        <v>157.39000000000001</v>
      </c>
    </row>
    <row r="3" spans="1:15">
      <c r="A3" t="s">
        <v>298</v>
      </c>
      <c r="B3" t="s">
        <v>299</v>
      </c>
      <c r="C3" t="s">
        <v>300</v>
      </c>
      <c r="D3" s="122">
        <v>46107</v>
      </c>
      <c r="E3" t="s">
        <v>301</v>
      </c>
      <c r="F3">
        <v>865.65</v>
      </c>
      <c r="G3"/>
      <c r="H3"/>
      <c r="J3" t="s">
        <v>298</v>
      </c>
      <c r="K3" t="s">
        <v>299</v>
      </c>
      <c r="L3" t="s">
        <v>300</v>
      </c>
      <c r="M3" s="133">
        <v>46107</v>
      </c>
      <c r="N3" t="s">
        <v>301</v>
      </c>
      <c r="O3">
        <v>865.65</v>
      </c>
    </row>
    <row r="4" spans="1:15">
      <c r="A4" t="s">
        <v>298</v>
      </c>
      <c r="B4" t="s">
        <v>299</v>
      </c>
      <c r="C4" t="s">
        <v>300</v>
      </c>
      <c r="D4" s="122">
        <v>46107</v>
      </c>
      <c r="E4" t="s">
        <v>131</v>
      </c>
      <c r="F4">
        <v>168.7</v>
      </c>
      <c r="G4"/>
      <c r="H4"/>
      <c r="J4" t="s">
        <v>298</v>
      </c>
      <c r="K4" t="s">
        <v>299</v>
      </c>
      <c r="L4" t="s">
        <v>300</v>
      </c>
      <c r="M4" s="133">
        <v>46107</v>
      </c>
      <c r="N4" t="s">
        <v>131</v>
      </c>
      <c r="O4">
        <v>168.7</v>
      </c>
    </row>
    <row r="5" spans="1:15" s="155" customFormat="1" ht="15.4" customHeight="1">
      <c r="A5" s="155" t="s">
        <v>302</v>
      </c>
      <c r="B5" s="155" t="s">
        <v>299</v>
      </c>
      <c r="C5" s="155" t="s">
        <v>303</v>
      </c>
      <c r="D5" s="156">
        <v>46121</v>
      </c>
      <c r="E5" s="155" t="s">
        <v>301</v>
      </c>
      <c r="F5" s="155">
        <v>855.65</v>
      </c>
      <c r="J5" s="155" t="s">
        <v>302</v>
      </c>
      <c r="K5" s="155" t="s">
        <v>299</v>
      </c>
      <c r="L5" s="155" t="s">
        <v>303</v>
      </c>
      <c r="M5" s="157">
        <v>46121</v>
      </c>
      <c r="N5" s="155" t="s">
        <v>301</v>
      </c>
      <c r="O5" s="155">
        <v>855.65</v>
      </c>
    </row>
    <row r="6" spans="1:15" s="155" customFormat="1" ht="15.4" customHeight="1">
      <c r="A6" s="155" t="s">
        <v>302</v>
      </c>
      <c r="B6" s="155" t="s">
        <v>299</v>
      </c>
      <c r="C6" s="155" t="s">
        <v>303</v>
      </c>
      <c r="D6" s="156">
        <v>46121</v>
      </c>
      <c r="E6" s="155" t="s">
        <v>141</v>
      </c>
      <c r="F6" s="155">
        <v>262.52</v>
      </c>
      <c r="J6" s="155" t="s">
        <v>302</v>
      </c>
      <c r="K6" s="155" t="s">
        <v>299</v>
      </c>
      <c r="L6" s="155" t="s">
        <v>303</v>
      </c>
      <c r="M6" s="157">
        <v>46121</v>
      </c>
      <c r="N6" s="155" t="s">
        <v>141</v>
      </c>
      <c r="O6" s="155">
        <v>262.52</v>
      </c>
    </row>
    <row r="7" spans="1:15" s="155" customFormat="1" ht="15.4" customHeight="1">
      <c r="A7" s="155" t="s">
        <v>302</v>
      </c>
      <c r="B7" s="155" t="s">
        <v>299</v>
      </c>
      <c r="C7" s="155" t="s">
        <v>303</v>
      </c>
      <c r="D7" s="156">
        <v>46121</v>
      </c>
      <c r="E7" s="155" t="s">
        <v>131</v>
      </c>
      <c r="F7" s="155">
        <v>199.3</v>
      </c>
      <c r="J7" s="155" t="s">
        <v>302</v>
      </c>
      <c r="K7" s="155" t="s">
        <v>299</v>
      </c>
      <c r="L7" s="155" t="s">
        <v>303</v>
      </c>
      <c r="M7" s="157">
        <v>46121</v>
      </c>
      <c r="N7" s="155" t="s">
        <v>131</v>
      </c>
      <c r="O7" s="155">
        <v>199.3</v>
      </c>
    </row>
    <row r="8" spans="1:15" s="155" customFormat="1" ht="15.4" customHeight="1">
      <c r="A8" s="155" t="s">
        <v>304</v>
      </c>
      <c r="B8" s="155" t="s">
        <v>299</v>
      </c>
      <c r="C8" s="155" t="s">
        <v>303</v>
      </c>
      <c r="D8" s="156">
        <v>46122</v>
      </c>
      <c r="E8" s="155" t="s">
        <v>131</v>
      </c>
      <c r="F8" s="155">
        <v>228.70000000000002</v>
      </c>
      <c r="J8" s="155" t="s">
        <v>304</v>
      </c>
      <c r="K8" s="155" t="s">
        <v>299</v>
      </c>
      <c r="L8" s="155" t="s">
        <v>303</v>
      </c>
      <c r="M8" s="157">
        <v>46122</v>
      </c>
      <c r="N8" s="155" t="s">
        <v>131</v>
      </c>
      <c r="O8" s="155">
        <v>228.70000000000002</v>
      </c>
    </row>
    <row r="9" spans="1:15" s="155" customFormat="1" ht="15.4" customHeight="1">
      <c r="A9" s="155" t="s">
        <v>305</v>
      </c>
      <c r="B9" s="155" t="s">
        <v>306</v>
      </c>
      <c r="C9" s="155" t="s">
        <v>303</v>
      </c>
      <c r="D9" s="156">
        <v>46123</v>
      </c>
      <c r="E9" s="155" t="s">
        <v>301</v>
      </c>
      <c r="F9" s="155">
        <v>62.61</v>
      </c>
      <c r="J9" s="155" t="s">
        <v>305</v>
      </c>
      <c r="K9" s="155" t="s">
        <v>306</v>
      </c>
      <c r="L9" s="155" t="s">
        <v>303</v>
      </c>
      <c r="M9" s="157">
        <v>46123</v>
      </c>
      <c r="N9" s="155" t="s">
        <v>301</v>
      </c>
      <c r="O9" s="155">
        <v>62.61</v>
      </c>
    </row>
    <row r="10" spans="1:15">
      <c r="A10" t="s">
        <v>307</v>
      </c>
      <c r="B10" t="s">
        <v>308</v>
      </c>
      <c r="C10" t="s">
        <v>309</v>
      </c>
      <c r="D10" s="122">
        <v>46127</v>
      </c>
      <c r="E10" t="s">
        <v>131</v>
      </c>
      <c r="F10">
        <v>202.62</v>
      </c>
      <c r="G10"/>
      <c r="H10"/>
      <c r="J10" t="s">
        <v>307</v>
      </c>
      <c r="K10" t="s">
        <v>308</v>
      </c>
      <c r="L10" t="s">
        <v>309</v>
      </c>
      <c r="M10" s="133">
        <v>46127</v>
      </c>
      <c r="N10" t="s">
        <v>131</v>
      </c>
      <c r="O10">
        <v>202.62</v>
      </c>
    </row>
    <row r="11" spans="1:15">
      <c r="A11" t="s">
        <v>307</v>
      </c>
      <c r="B11" t="s">
        <v>310</v>
      </c>
      <c r="C11" t="s">
        <v>309</v>
      </c>
      <c r="D11" s="122">
        <v>46127</v>
      </c>
      <c r="E11" t="s">
        <v>301</v>
      </c>
      <c r="F11">
        <v>718.74</v>
      </c>
      <c r="G11"/>
      <c r="H11"/>
      <c r="J11" t="s">
        <v>307</v>
      </c>
      <c r="K11" t="s">
        <v>310</v>
      </c>
      <c r="L11" t="s">
        <v>309</v>
      </c>
      <c r="M11" s="133">
        <v>46127</v>
      </c>
      <c r="N11" t="s">
        <v>301</v>
      </c>
      <c r="O11">
        <v>718.74</v>
      </c>
    </row>
    <row r="12" spans="1:15">
      <c r="A12" t="s">
        <v>307</v>
      </c>
      <c r="B12" t="s">
        <v>306</v>
      </c>
      <c r="C12" t="s">
        <v>309</v>
      </c>
      <c r="D12" s="122">
        <v>46127</v>
      </c>
      <c r="E12" t="s">
        <v>311</v>
      </c>
      <c r="F12">
        <v>92.61</v>
      </c>
      <c r="G12"/>
      <c r="H12"/>
      <c r="J12" t="s">
        <v>307</v>
      </c>
      <c r="K12" t="s">
        <v>306</v>
      </c>
      <c r="L12" t="s">
        <v>309</v>
      </c>
      <c r="M12" s="133">
        <v>46127</v>
      </c>
      <c r="N12" t="s">
        <v>311</v>
      </c>
      <c r="O12">
        <v>92.61</v>
      </c>
    </row>
    <row r="13" spans="1:15">
      <c r="A13" t="s">
        <v>312</v>
      </c>
      <c r="B13" t="s">
        <v>313</v>
      </c>
      <c r="C13" t="s">
        <v>309</v>
      </c>
      <c r="D13" s="122">
        <v>46128</v>
      </c>
      <c r="E13" t="s">
        <v>131</v>
      </c>
      <c r="F13">
        <v>142.61000000000001</v>
      </c>
      <c r="G13"/>
      <c r="H13"/>
      <c r="J13" t="s">
        <v>312</v>
      </c>
      <c r="K13" t="s">
        <v>313</v>
      </c>
      <c r="L13" t="s">
        <v>309</v>
      </c>
      <c r="M13" s="133">
        <v>46128</v>
      </c>
      <c r="N13" t="s">
        <v>131</v>
      </c>
      <c r="O13">
        <v>142.61000000000001</v>
      </c>
    </row>
    <row r="14" spans="1:15">
      <c r="A14" t="s">
        <v>314</v>
      </c>
      <c r="B14" t="s">
        <v>306</v>
      </c>
      <c r="C14" t="s">
        <v>315</v>
      </c>
      <c r="D14" s="122">
        <v>46142</v>
      </c>
      <c r="E14" t="s">
        <v>301</v>
      </c>
      <c r="F14">
        <v>487.5</v>
      </c>
      <c r="G14"/>
      <c r="H14"/>
      <c r="J14" t="s">
        <v>314</v>
      </c>
      <c r="K14" t="s">
        <v>306</v>
      </c>
      <c r="L14" t="s">
        <v>315</v>
      </c>
      <c r="M14" s="133">
        <v>46142</v>
      </c>
      <c r="N14" t="s">
        <v>301</v>
      </c>
      <c r="O14">
        <v>487.5</v>
      </c>
    </row>
    <row r="15" spans="1:15">
      <c r="A15" t="s">
        <v>316</v>
      </c>
      <c r="B15" t="s">
        <v>310</v>
      </c>
      <c r="C15" t="s">
        <v>317</v>
      </c>
      <c r="D15" s="122">
        <v>46149</v>
      </c>
      <c r="E15" t="s">
        <v>301</v>
      </c>
      <c r="F15">
        <v>70.97</v>
      </c>
      <c r="G15"/>
      <c r="H15"/>
      <c r="J15" t="s">
        <v>316</v>
      </c>
      <c r="K15" t="s">
        <v>310</v>
      </c>
      <c r="L15" t="s">
        <v>317</v>
      </c>
      <c r="M15" s="133">
        <v>46149</v>
      </c>
      <c r="N15" t="s">
        <v>301</v>
      </c>
      <c r="O15">
        <v>70.97</v>
      </c>
    </row>
    <row r="16" spans="1:15">
      <c r="A16" t="s">
        <v>318</v>
      </c>
      <c r="B16" t="s">
        <v>310</v>
      </c>
      <c r="C16" t="s">
        <v>317</v>
      </c>
      <c r="D16" s="122">
        <v>46150</v>
      </c>
      <c r="E16" t="s">
        <v>301</v>
      </c>
      <c r="F16">
        <v>514.21</v>
      </c>
      <c r="G16"/>
      <c r="H16"/>
      <c r="J16" t="s">
        <v>318</v>
      </c>
      <c r="K16" t="s">
        <v>310</v>
      </c>
      <c r="L16" t="s">
        <v>317</v>
      </c>
      <c r="M16" s="133">
        <v>46150</v>
      </c>
      <c r="N16" t="s">
        <v>301</v>
      </c>
      <c r="O16">
        <v>514.21</v>
      </c>
    </row>
    <row r="17" spans="1:15">
      <c r="A17" t="s">
        <v>319</v>
      </c>
      <c r="B17" t="s">
        <v>306</v>
      </c>
      <c r="C17" t="s">
        <v>317</v>
      </c>
      <c r="D17" s="122">
        <v>46152</v>
      </c>
      <c r="E17" t="s">
        <v>301</v>
      </c>
      <c r="F17">
        <v>137.74</v>
      </c>
      <c r="G17"/>
      <c r="H17"/>
      <c r="J17" t="s">
        <v>319</v>
      </c>
      <c r="K17" t="s">
        <v>306</v>
      </c>
      <c r="L17" t="s">
        <v>317</v>
      </c>
      <c r="M17" s="133">
        <v>46152</v>
      </c>
      <c r="N17" t="s">
        <v>301</v>
      </c>
      <c r="O17">
        <v>137.74</v>
      </c>
    </row>
    <row r="18" spans="1:15">
      <c r="A18" t="s">
        <v>320</v>
      </c>
      <c r="B18" t="s">
        <v>310</v>
      </c>
      <c r="C18" t="s">
        <v>321</v>
      </c>
      <c r="D18" s="122">
        <v>46155</v>
      </c>
      <c r="E18" t="s">
        <v>301</v>
      </c>
      <c r="F18">
        <v>484.98999999999899</v>
      </c>
      <c r="G18"/>
      <c r="H18"/>
      <c r="J18" t="s">
        <v>320</v>
      </c>
      <c r="K18" t="s">
        <v>310</v>
      </c>
      <c r="L18" t="s">
        <v>321</v>
      </c>
      <c r="M18" s="133">
        <v>46155</v>
      </c>
      <c r="N18" t="s">
        <v>301</v>
      </c>
      <c r="O18">
        <v>484.98999999999899</v>
      </c>
    </row>
    <row r="19" spans="1:15">
      <c r="A19" t="s">
        <v>320</v>
      </c>
      <c r="B19" t="s">
        <v>306</v>
      </c>
      <c r="C19" t="s">
        <v>321</v>
      </c>
      <c r="D19" s="122">
        <v>46155</v>
      </c>
      <c r="E19" t="s">
        <v>311</v>
      </c>
      <c r="F19">
        <v>86.09</v>
      </c>
      <c r="G19"/>
      <c r="H19"/>
      <c r="J19" t="s">
        <v>320</v>
      </c>
      <c r="K19" t="s">
        <v>306</v>
      </c>
      <c r="L19" t="s">
        <v>321</v>
      </c>
      <c r="M19" s="133">
        <v>46155</v>
      </c>
      <c r="N19" t="s">
        <v>311</v>
      </c>
      <c r="O19">
        <v>86.09</v>
      </c>
    </row>
    <row r="20" spans="1:15">
      <c r="A20" t="s">
        <v>322</v>
      </c>
      <c r="B20" t="s">
        <v>323</v>
      </c>
      <c r="C20" t="s">
        <v>324</v>
      </c>
      <c r="D20" s="122">
        <v>46162</v>
      </c>
      <c r="E20" t="s">
        <v>301</v>
      </c>
      <c r="F20">
        <v>634.41999999999996</v>
      </c>
      <c r="G20"/>
      <c r="H20"/>
      <c r="J20" t="s">
        <v>322</v>
      </c>
      <c r="K20" t="s">
        <v>323</v>
      </c>
      <c r="L20" t="s">
        <v>324</v>
      </c>
      <c r="M20" s="133">
        <v>46162</v>
      </c>
      <c r="N20" t="s">
        <v>301</v>
      </c>
      <c r="O20">
        <v>634.41999999999996</v>
      </c>
    </row>
    <row r="21" spans="1:15">
      <c r="A21" t="s">
        <v>322</v>
      </c>
      <c r="B21" t="s">
        <v>323</v>
      </c>
      <c r="C21" t="s">
        <v>324</v>
      </c>
      <c r="D21" s="122">
        <v>46162</v>
      </c>
      <c r="E21" t="s">
        <v>131</v>
      </c>
      <c r="F21">
        <v>360.87</v>
      </c>
      <c r="G21"/>
      <c r="H21"/>
      <c r="J21" t="s">
        <v>322</v>
      </c>
      <c r="K21" t="s">
        <v>323</v>
      </c>
      <c r="L21" t="s">
        <v>324</v>
      </c>
      <c r="M21" s="133">
        <v>46162</v>
      </c>
      <c r="N21" t="s">
        <v>131</v>
      </c>
      <c r="O21">
        <v>360.87</v>
      </c>
    </row>
    <row r="22" spans="1:15">
      <c r="A22" t="s">
        <v>322</v>
      </c>
      <c r="B22" t="s">
        <v>306</v>
      </c>
      <c r="C22" t="s">
        <v>324</v>
      </c>
      <c r="D22" s="122">
        <v>46162</v>
      </c>
      <c r="E22" t="s">
        <v>311</v>
      </c>
      <c r="F22">
        <v>115.22</v>
      </c>
      <c r="G22"/>
      <c r="H22"/>
      <c r="J22" t="s">
        <v>322</v>
      </c>
      <c r="K22" t="s">
        <v>306</v>
      </c>
      <c r="L22" t="s">
        <v>324</v>
      </c>
      <c r="M22" s="133">
        <v>46162</v>
      </c>
      <c r="N22" t="s">
        <v>311</v>
      </c>
      <c r="O22">
        <v>115.22</v>
      </c>
    </row>
    <row r="23" spans="1:15">
      <c r="A23" t="s">
        <v>325</v>
      </c>
      <c r="B23" t="s">
        <v>299</v>
      </c>
      <c r="C23" t="s">
        <v>326</v>
      </c>
      <c r="D23" s="122">
        <v>46177</v>
      </c>
      <c r="E23" t="s">
        <v>301</v>
      </c>
      <c r="F23">
        <v>275.48</v>
      </c>
      <c r="G23"/>
      <c r="H23"/>
      <c r="J23" t="s">
        <v>325</v>
      </c>
      <c r="K23" t="s">
        <v>299</v>
      </c>
      <c r="L23" t="s">
        <v>326</v>
      </c>
      <c r="M23" s="133">
        <v>46177</v>
      </c>
      <c r="N23" t="s">
        <v>301</v>
      </c>
      <c r="O23">
        <v>275.48</v>
      </c>
    </row>
    <row r="24" spans="1:15">
      <c r="A24" t="s">
        <v>325</v>
      </c>
      <c r="B24" t="s">
        <v>299</v>
      </c>
      <c r="C24" t="s">
        <v>326</v>
      </c>
      <c r="D24" s="122">
        <v>46177</v>
      </c>
      <c r="E24" t="s">
        <v>141</v>
      </c>
      <c r="F24">
        <v>44.91</v>
      </c>
      <c r="G24"/>
      <c r="H24"/>
      <c r="J24" t="s">
        <v>325</v>
      </c>
      <c r="K24" t="s">
        <v>299</v>
      </c>
      <c r="L24" t="s">
        <v>326</v>
      </c>
      <c r="M24" s="133">
        <v>46177</v>
      </c>
      <c r="N24" t="s">
        <v>141</v>
      </c>
      <c r="O24">
        <v>44.91</v>
      </c>
    </row>
    <row r="25" spans="1:15">
      <c r="A25" t="s">
        <v>327</v>
      </c>
      <c r="B25" t="s">
        <v>306</v>
      </c>
      <c r="C25" t="s">
        <v>326</v>
      </c>
      <c r="D25" s="122">
        <v>46180</v>
      </c>
      <c r="E25" t="s">
        <v>301</v>
      </c>
      <c r="F25">
        <v>532.56999999999903</v>
      </c>
      <c r="G25"/>
      <c r="H25"/>
      <c r="J25" t="s">
        <v>327</v>
      </c>
      <c r="K25" t="s">
        <v>306</v>
      </c>
      <c r="L25" t="s">
        <v>326</v>
      </c>
      <c r="M25" s="133">
        <v>46180</v>
      </c>
      <c r="N25" t="s">
        <v>301</v>
      </c>
      <c r="O25">
        <v>532.56999999999903</v>
      </c>
    </row>
    <row r="26" spans="1:15">
      <c r="A26" t="s">
        <v>328</v>
      </c>
      <c r="B26" t="s">
        <v>299</v>
      </c>
      <c r="C26" t="s">
        <v>329</v>
      </c>
      <c r="D26" s="122">
        <v>46190</v>
      </c>
      <c r="E26" t="s">
        <v>301</v>
      </c>
      <c r="F26">
        <v>919.91</v>
      </c>
      <c r="G26"/>
      <c r="H26"/>
      <c r="J26" t="s">
        <v>328</v>
      </c>
      <c r="K26" t="s">
        <v>299</v>
      </c>
      <c r="L26" t="s">
        <v>329</v>
      </c>
      <c r="M26" s="133">
        <v>46190</v>
      </c>
      <c r="N26" t="s">
        <v>301</v>
      </c>
      <c r="O26">
        <v>919.91</v>
      </c>
    </row>
    <row r="27" spans="1:15">
      <c r="A27" t="s">
        <v>328</v>
      </c>
      <c r="B27" t="s">
        <v>330</v>
      </c>
      <c r="C27" t="s">
        <v>329</v>
      </c>
      <c r="D27" s="122">
        <v>46190</v>
      </c>
      <c r="E27" t="s">
        <v>301</v>
      </c>
      <c r="F27">
        <v>990.87999999999897</v>
      </c>
      <c r="J27" t="s">
        <v>328</v>
      </c>
      <c r="K27" t="s">
        <v>330</v>
      </c>
      <c r="L27" t="s">
        <v>329</v>
      </c>
      <c r="M27" s="133">
        <v>46190</v>
      </c>
      <c r="N27" t="s">
        <v>301</v>
      </c>
      <c r="O27">
        <v>990.87999999999897</v>
      </c>
    </row>
    <row r="28" spans="1:15">
      <c r="A28" t="s">
        <v>328</v>
      </c>
      <c r="B28" t="s">
        <v>330</v>
      </c>
      <c r="C28" t="s">
        <v>329</v>
      </c>
      <c r="D28" s="122">
        <v>46190</v>
      </c>
      <c r="E28" t="s">
        <v>131</v>
      </c>
      <c r="F28">
        <v>200</v>
      </c>
      <c r="J28" t="s">
        <v>328</v>
      </c>
      <c r="K28" t="s">
        <v>330</v>
      </c>
      <c r="L28" t="s">
        <v>329</v>
      </c>
      <c r="M28" s="133">
        <v>46190</v>
      </c>
      <c r="N28" t="s">
        <v>131</v>
      </c>
      <c r="O28">
        <v>200</v>
      </c>
    </row>
    <row r="29" spans="1:15">
      <c r="A29" t="s">
        <v>331</v>
      </c>
      <c r="B29" t="s">
        <v>332</v>
      </c>
      <c r="C29" t="s">
        <v>329</v>
      </c>
      <c r="D29" s="122">
        <v>46191</v>
      </c>
      <c r="E29" t="s">
        <v>131</v>
      </c>
      <c r="F29">
        <v>160.87</v>
      </c>
      <c r="J29" t="s">
        <v>331</v>
      </c>
      <c r="K29" t="s">
        <v>332</v>
      </c>
      <c r="L29" t="s">
        <v>329</v>
      </c>
      <c r="M29" s="133">
        <v>46191</v>
      </c>
      <c r="N29" t="s">
        <v>131</v>
      </c>
      <c r="O29">
        <v>160.87</v>
      </c>
    </row>
    <row r="30" spans="1:15">
      <c r="A30" t="s">
        <v>333</v>
      </c>
      <c r="B30" t="s">
        <v>299</v>
      </c>
      <c r="C30" t="s">
        <v>334</v>
      </c>
      <c r="D30" s="122">
        <v>46219</v>
      </c>
      <c r="E30" t="s">
        <v>301</v>
      </c>
      <c r="F30">
        <v>498.35</v>
      </c>
      <c r="J30" t="s">
        <v>333</v>
      </c>
      <c r="K30" t="s">
        <v>299</v>
      </c>
      <c r="L30" t="s">
        <v>334</v>
      </c>
      <c r="M30" s="133">
        <v>46219</v>
      </c>
      <c r="N30" t="s">
        <v>301</v>
      </c>
      <c r="O30">
        <v>498.35</v>
      </c>
    </row>
    <row r="31" spans="1:15">
      <c r="A31" t="s">
        <v>335</v>
      </c>
      <c r="E31"/>
      <c r="F31">
        <v>10472.08</v>
      </c>
      <c r="J31" t="s">
        <v>335</v>
      </c>
      <c r="O31">
        <v>10472.08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pageSetUpPr fitToPage="1"/>
  </sheetPr>
  <dimension ref="A1:J33"/>
  <sheetViews>
    <sheetView zoomScaleNormal="100" workbookViewId="0">
      <selection activeCell="C12" sqref="C12"/>
    </sheetView>
  </sheetViews>
  <sheetFormatPr defaultColWidth="0" defaultRowHeight="12.6" zeroHeight="1"/>
  <cols>
    <col min="1" max="1" width="35.7109375" customWidth="1"/>
    <col min="2" max="2" width="14.28515625" customWidth="1"/>
    <col min="3" max="3" width="71.28515625" customWidth="1"/>
    <col min="4" max="4" width="50" customWidth="1"/>
    <col min="5" max="5" width="21.28515625" customWidth="1"/>
    <col min="6" max="6" width="39.28515625" customWidth="1"/>
    <col min="7" max="10" width="9.140625" hidden="1" customWidth="1"/>
    <col min="11" max="13" width="0" hidden="1" customWidth="1"/>
  </cols>
  <sheetData>
    <row r="1" spans="1:6" ht="26.25" customHeight="1">
      <c r="A1" s="162" t="s">
        <v>113</v>
      </c>
      <c r="B1" s="162"/>
      <c r="C1" s="162"/>
      <c r="D1" s="162"/>
      <c r="E1" s="162"/>
    </row>
    <row r="2" spans="1:6" ht="21" customHeight="1">
      <c r="A2" s="3" t="s">
        <v>52</v>
      </c>
      <c r="B2" s="160" t="str">
        <f>'Summary and sign-off'!B2:F2</f>
        <v>Oranga Tamariki - Ministry for Children</v>
      </c>
      <c r="C2" s="160"/>
      <c r="D2" s="160"/>
      <c r="E2" s="160"/>
    </row>
    <row r="3" spans="1:6" ht="21" customHeight="1">
      <c r="A3" s="3" t="s">
        <v>114</v>
      </c>
      <c r="B3" s="160" t="str">
        <f>'Summary and sign-off'!B3:F3</f>
        <v>Amanda Malu</v>
      </c>
      <c r="C3" s="160"/>
      <c r="D3" s="160"/>
      <c r="E3" s="160"/>
    </row>
    <row r="4" spans="1:6" ht="21" customHeight="1">
      <c r="A4" s="3" t="s">
        <v>115</v>
      </c>
      <c r="B4" s="160">
        <f>'Summary and sign-off'!B4:F4</f>
        <v>46076</v>
      </c>
      <c r="C4" s="160"/>
      <c r="D4" s="160"/>
      <c r="E4" s="160"/>
    </row>
    <row r="5" spans="1:6" ht="21" customHeight="1">
      <c r="A5" s="3" t="s">
        <v>116</v>
      </c>
      <c r="B5" s="160">
        <f>'Summary and sign-off'!B5:F5</f>
        <v>46203</v>
      </c>
      <c r="C5" s="160"/>
      <c r="D5" s="160"/>
      <c r="E5" s="160"/>
    </row>
    <row r="6" spans="1:6" ht="21" customHeight="1">
      <c r="A6" s="3" t="s">
        <v>117</v>
      </c>
      <c r="B6" s="159" t="s">
        <v>84</v>
      </c>
      <c r="C6" s="159"/>
      <c r="D6" s="159"/>
      <c r="E6" s="159"/>
    </row>
    <row r="7" spans="1:6" ht="21" customHeight="1">
      <c r="A7" s="3" t="s">
        <v>58</v>
      </c>
      <c r="B7" s="159" t="s">
        <v>86</v>
      </c>
      <c r="C7" s="159"/>
      <c r="D7" s="159"/>
      <c r="E7" s="159"/>
    </row>
    <row r="8" spans="1:6" ht="35.25" customHeight="1">
      <c r="A8" s="172" t="s">
        <v>336</v>
      </c>
      <c r="B8" s="172"/>
      <c r="C8" s="173"/>
      <c r="D8" s="173"/>
      <c r="E8" s="173"/>
      <c r="F8" s="27"/>
    </row>
    <row r="9" spans="1:6" ht="35.25" customHeight="1">
      <c r="A9" s="170" t="s">
        <v>337</v>
      </c>
      <c r="B9" s="171"/>
      <c r="C9" s="171"/>
      <c r="D9" s="171"/>
      <c r="E9" s="171"/>
      <c r="F9" s="27"/>
    </row>
    <row r="10" spans="1:6" ht="27" customHeight="1">
      <c r="A10" s="24" t="s">
        <v>338</v>
      </c>
      <c r="B10" s="24" t="s">
        <v>65</v>
      </c>
      <c r="C10" s="24" t="s">
        <v>339</v>
      </c>
      <c r="D10" s="24" t="s">
        <v>340</v>
      </c>
      <c r="E10" s="24" t="s">
        <v>125</v>
      </c>
      <c r="F10" s="20"/>
    </row>
    <row r="11" spans="1:6" s="2" customFormat="1" hidden="1">
      <c r="A11" s="98"/>
      <c r="B11" s="97"/>
      <c r="C11" s="99"/>
      <c r="D11" s="99"/>
      <c r="E11" s="100"/>
    </row>
    <row r="12" spans="1:6" s="2" customFormat="1">
      <c r="A12" s="110"/>
      <c r="B12" s="111"/>
      <c r="C12" s="120" t="s">
        <v>126</v>
      </c>
      <c r="D12" s="114"/>
      <c r="E12" s="115"/>
    </row>
    <row r="13" spans="1:6" s="2" customFormat="1" ht="11.25" hidden="1" customHeight="1">
      <c r="A13" s="98"/>
      <c r="B13" s="97"/>
      <c r="C13" s="99"/>
      <c r="D13" s="99"/>
      <c r="E13" s="100"/>
    </row>
    <row r="14" spans="1:6" ht="34.5" customHeight="1">
      <c r="A14" s="54" t="s">
        <v>341</v>
      </c>
      <c r="B14" s="63">
        <f>SUM(B11:B13)</f>
        <v>0</v>
      </c>
      <c r="C14" s="71" t="str">
        <f>IF(SUBTOTAL(3,B11:B13)=SUBTOTAL(103,B11:B13),'Summary and sign-off'!$A$48,'Summary and sign-off'!$A$49)</f>
        <v>Check - there are no hidden rows with data</v>
      </c>
      <c r="D14" s="161" t="str">
        <f>IF('Summary and sign-off'!F58='Summary and sign-off'!F54,'Summary and sign-off'!A51,'Summary and sign-off'!A50)</f>
        <v>Check - each entry provides sufficient information</v>
      </c>
      <c r="E14" s="161"/>
      <c r="F14" s="2"/>
    </row>
    <row r="15" spans="1:6" ht="12.95">
      <c r="A15" s="18"/>
      <c r="B15" s="17"/>
      <c r="C15" s="17"/>
      <c r="D15" s="17"/>
      <c r="E15" s="17"/>
    </row>
    <row r="16" spans="1:6" ht="12.95">
      <c r="A16" s="18" t="s">
        <v>76</v>
      </c>
      <c r="B16" s="19"/>
      <c r="C16" s="17"/>
      <c r="D16" s="17"/>
      <c r="E16" s="17"/>
    </row>
    <row r="17" spans="1:6" ht="12.75" customHeight="1">
      <c r="A17" s="20" t="s">
        <v>342</v>
      </c>
      <c r="B17" s="20"/>
      <c r="C17" s="20"/>
      <c r="D17" s="20"/>
      <c r="E17" s="20"/>
    </row>
    <row r="18" spans="1:6">
      <c r="A18" s="20" t="s">
        <v>343</v>
      </c>
      <c r="B18" s="20"/>
      <c r="C18" s="28"/>
      <c r="D18" s="28"/>
      <c r="E18" s="28"/>
    </row>
    <row r="19" spans="1:6" ht="12.95">
      <c r="A19" s="20" t="s">
        <v>82</v>
      </c>
      <c r="B19" s="19"/>
      <c r="C19" s="17"/>
      <c r="D19" s="17"/>
      <c r="E19" s="17"/>
      <c r="F19" s="17"/>
    </row>
    <row r="20" spans="1:6">
      <c r="A20" s="20" t="s">
        <v>344</v>
      </c>
      <c r="B20" s="20"/>
      <c r="C20" s="28"/>
      <c r="D20" s="28"/>
      <c r="E20" s="28"/>
    </row>
    <row r="21" spans="1:6" ht="12.75" customHeight="1">
      <c r="A21" s="20" t="s">
        <v>345</v>
      </c>
      <c r="B21" s="20"/>
      <c r="C21" s="22"/>
      <c r="D21" s="22"/>
      <c r="E21" s="22"/>
    </row>
    <row r="22" spans="1:6">
      <c r="A22" s="17"/>
      <c r="B22" s="17"/>
      <c r="C22" s="17"/>
      <c r="D22" s="17"/>
      <c r="E22" s="17"/>
    </row>
    <row r="23" spans="1:6"/>
    <row r="24" spans="1:6"/>
    <row r="25" spans="1:6"/>
    <row r="26" spans="1:6"/>
    <row r="27" spans="1:6"/>
    <row r="28" spans="1:6"/>
    <row r="29" spans="1:6"/>
    <row r="30" spans="1:6"/>
    <row r="31" spans="1:6"/>
    <row r="32" spans="1:6"/>
    <row r="33"/>
  </sheetData>
  <sheetProtection sheet="1" formatCells="0" insertRows="0" deleteRows="0"/>
  <mergeCells count="10">
    <mergeCell ref="D14:E14"/>
    <mergeCell ref="B6:E6"/>
    <mergeCell ref="B5:E5"/>
    <mergeCell ref="A1:E1"/>
    <mergeCell ref="A9:E9"/>
    <mergeCell ref="B2:E2"/>
    <mergeCell ref="B3:E3"/>
    <mergeCell ref="B4:E4"/>
    <mergeCell ref="A8:E8"/>
    <mergeCell ref="B7:E7"/>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13" xr:uid="{00000000-0002-0000-03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3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xr:uid="{9A7E9F63-43B8-46EF-8656-0D5E1A7A706A}">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Header>&amp;C&amp;"Calibri"&amp;14&amp;K000000IN-CONFIDENCE&amp;1#</oddHeader>
    <oddFooter>&amp;LCE Expense Disclosure Workbook 2018&amp;RWorksheet - Hospitality</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3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300-000003000000}">
          <x14:formula1>
            <xm:f>'Summary and sign-off'!$A$29:$A$30</xm:f>
          </x14:formula1>
          <xm:sqref>B7:E7</xm:sqref>
        </x14:dataValidation>
        <x14:dataValidation type="decimal" operator="greaterThan" allowBlank="1" showInputMessage="1" showErrorMessage="1" error="This cell must contain a dollar figure" xr:uid="{00000000-0002-0000-0300-000004000000}">
          <x14:formula1>
            <xm:f>'Summary and sign-off'!$A$47</xm:f>
          </x14:formula1>
          <xm:sqref>B11:B13</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pageSetUpPr fitToPage="1"/>
  </sheetPr>
  <dimension ref="A1:M84"/>
  <sheetViews>
    <sheetView zoomScaleNormal="100" workbookViewId="0">
      <selection activeCell="A17" sqref="A17:XFD17"/>
    </sheetView>
  </sheetViews>
  <sheetFormatPr defaultColWidth="0" defaultRowHeight="12.6" zeroHeight="1"/>
  <cols>
    <col min="1" max="1" width="35.7109375" customWidth="1"/>
    <col min="2" max="2" width="14.28515625" customWidth="1"/>
    <col min="3" max="3" width="71.28515625" customWidth="1"/>
    <col min="4" max="4" width="50" customWidth="1"/>
    <col min="5" max="5" width="21.28515625" customWidth="1"/>
    <col min="6" max="6" width="36.85546875" customWidth="1"/>
    <col min="7" max="10" width="9.140625" hidden="1" customWidth="1"/>
    <col min="11" max="13" width="0" hidden="1" customWidth="1"/>
    <col min="14" max="16384" width="9.140625" hidden="1"/>
  </cols>
  <sheetData>
    <row r="1" spans="1:6" ht="26.25" customHeight="1">
      <c r="A1" s="162" t="s">
        <v>113</v>
      </c>
      <c r="B1" s="162"/>
      <c r="C1" s="162"/>
      <c r="D1" s="162"/>
      <c r="E1" s="162"/>
    </row>
    <row r="2" spans="1:6" ht="21" customHeight="1">
      <c r="A2" s="3" t="s">
        <v>52</v>
      </c>
      <c r="B2" s="160" t="str">
        <f>'Summary and sign-off'!B2:F2</f>
        <v>Oranga Tamariki - Ministry for Children</v>
      </c>
      <c r="C2" s="160"/>
      <c r="D2" s="160"/>
      <c r="E2" s="160"/>
    </row>
    <row r="3" spans="1:6" ht="21" customHeight="1">
      <c r="A3" s="3" t="s">
        <v>114</v>
      </c>
      <c r="B3" s="160" t="str">
        <f>'Summary and sign-off'!B3:F3</f>
        <v>Amanda Malu</v>
      </c>
      <c r="C3" s="160"/>
      <c r="D3" s="160"/>
      <c r="E3" s="160"/>
    </row>
    <row r="4" spans="1:6" ht="21" customHeight="1">
      <c r="A4" s="3" t="s">
        <v>115</v>
      </c>
      <c r="B4" s="160">
        <f>'Summary and sign-off'!B4:F4</f>
        <v>46076</v>
      </c>
      <c r="C4" s="160"/>
      <c r="D4" s="160"/>
      <c r="E4" s="160"/>
    </row>
    <row r="5" spans="1:6" ht="21" customHeight="1">
      <c r="A5" s="3" t="s">
        <v>116</v>
      </c>
      <c r="B5" s="160">
        <f>'Summary and sign-off'!B5:F5</f>
        <v>46203</v>
      </c>
      <c r="C5" s="160"/>
      <c r="D5" s="160"/>
      <c r="E5" s="160"/>
    </row>
    <row r="6" spans="1:6" ht="21" customHeight="1">
      <c r="A6" s="3" t="s">
        <v>117</v>
      </c>
      <c r="B6" s="159" t="s">
        <v>84</v>
      </c>
      <c r="C6" s="159"/>
      <c r="D6" s="159"/>
      <c r="E6" s="159"/>
      <c r="F6" s="23"/>
    </row>
    <row r="7" spans="1:6" ht="21" customHeight="1">
      <c r="A7" s="3" t="s">
        <v>58</v>
      </c>
      <c r="B7" s="159" t="s">
        <v>86</v>
      </c>
      <c r="C7" s="159"/>
      <c r="D7" s="159"/>
      <c r="E7" s="159"/>
      <c r="F7" s="23"/>
    </row>
    <row r="8" spans="1:6" ht="35.25" customHeight="1">
      <c r="A8" s="176" t="s">
        <v>346</v>
      </c>
      <c r="B8" s="176"/>
      <c r="C8" s="173"/>
      <c r="D8" s="173"/>
      <c r="E8" s="173"/>
    </row>
    <row r="9" spans="1:6" ht="35.25" customHeight="1">
      <c r="A9" s="174" t="s">
        <v>347</v>
      </c>
      <c r="B9" s="175"/>
      <c r="C9" s="175"/>
      <c r="D9" s="175"/>
      <c r="E9" s="175"/>
    </row>
    <row r="10" spans="1:6" ht="27" customHeight="1">
      <c r="A10" s="24" t="s">
        <v>121</v>
      </c>
      <c r="B10" s="24" t="s">
        <v>65</v>
      </c>
      <c r="C10" s="24" t="s">
        <v>348</v>
      </c>
      <c r="D10" s="24" t="s">
        <v>349</v>
      </c>
      <c r="E10" s="24" t="s">
        <v>125</v>
      </c>
      <c r="F10" s="20"/>
    </row>
    <row r="11" spans="1:6" s="2" customFormat="1" hidden="1">
      <c r="A11" s="98"/>
      <c r="B11" s="97"/>
      <c r="C11" s="99"/>
      <c r="D11" s="99"/>
      <c r="E11" s="100"/>
    </row>
    <row r="12" spans="1:6" s="114" customFormat="1">
      <c r="A12" s="149" t="s">
        <v>350</v>
      </c>
      <c r="B12" s="111">
        <f>391.31*4</f>
        <v>1565.24</v>
      </c>
      <c r="C12" s="114" t="s">
        <v>351</v>
      </c>
      <c r="D12" s="120" t="s">
        <v>352</v>
      </c>
      <c r="E12" s="114" t="s">
        <v>137</v>
      </c>
      <c r="F12" s="153"/>
    </row>
    <row r="13" spans="1:6" s="114" customFormat="1">
      <c r="A13" s="149" t="s">
        <v>350</v>
      </c>
      <c r="B13" s="111">
        <v>206.59</v>
      </c>
      <c r="C13" s="114" t="s">
        <v>353</v>
      </c>
      <c r="D13" s="120" t="s">
        <v>354</v>
      </c>
      <c r="E13" s="114" t="s">
        <v>137</v>
      </c>
      <c r="F13" s="153"/>
    </row>
    <row r="14" spans="1:6" s="114" customFormat="1">
      <c r="A14" s="149" t="s">
        <v>350</v>
      </c>
      <c r="B14" s="111">
        <v>306.14999999999998</v>
      </c>
      <c r="C14" s="114" t="s">
        <v>355</v>
      </c>
      <c r="D14" s="120" t="s">
        <v>356</v>
      </c>
      <c r="E14" s="114" t="s">
        <v>137</v>
      </c>
      <c r="F14" s="153"/>
    </row>
    <row r="15" spans="1:6" s="114" customFormat="1">
      <c r="A15" s="149">
        <v>46156</v>
      </c>
      <c r="B15" s="111">
        <v>7599.24</v>
      </c>
      <c r="C15" s="114" t="s">
        <v>357</v>
      </c>
      <c r="D15" s="114" t="s">
        <v>358</v>
      </c>
      <c r="E15" s="114" t="s">
        <v>137</v>
      </c>
      <c r="F15" s="153"/>
    </row>
    <row r="16" spans="1:6" s="114" customFormat="1">
      <c r="A16" s="149">
        <v>46189</v>
      </c>
      <c r="B16" s="111">
        <v>3195.08</v>
      </c>
      <c r="C16" s="114" t="s">
        <v>359</v>
      </c>
      <c r="D16" s="158" t="s">
        <v>360</v>
      </c>
      <c r="E16" s="114" t="s">
        <v>137</v>
      </c>
      <c r="F16" s="153"/>
    </row>
    <row r="17" spans="1:6" s="2" customFormat="1" hidden="1">
      <c r="A17" s="98"/>
      <c r="B17" s="97"/>
      <c r="C17" s="99"/>
      <c r="D17" s="99"/>
      <c r="E17" s="100"/>
    </row>
    <row r="18" spans="1:6" ht="34.5" customHeight="1">
      <c r="A18" s="54" t="s">
        <v>361</v>
      </c>
      <c r="B18" s="63">
        <f>SUM(B11:B17)</f>
        <v>12872.3</v>
      </c>
      <c r="C18" s="71" t="str">
        <f>IF(SUBTOTAL(3,B11:B17)=SUBTOTAL(103,B11:B17),'Summary and sign-off'!$A$48,'Summary and sign-off'!$A$49)</f>
        <v>Check - there are no hidden rows with data</v>
      </c>
      <c r="D18" s="161" t="str">
        <f>IF('Summary and sign-off'!F59='Summary and sign-off'!F54,'Summary and sign-off'!A51,'Summary and sign-off'!A50)</f>
        <v>Check - each entry provides sufficient information</v>
      </c>
      <c r="E18" s="161"/>
    </row>
    <row r="19" spans="1:6" ht="14.1" customHeight="1">
      <c r="B19" s="17"/>
      <c r="C19" s="17"/>
      <c r="D19" s="17"/>
      <c r="E19" s="17"/>
    </row>
    <row r="20" spans="1:6" ht="12.95">
      <c r="A20" s="18" t="s">
        <v>362</v>
      </c>
      <c r="B20" s="17"/>
      <c r="C20" s="17"/>
      <c r="D20" s="17"/>
      <c r="E20" s="17"/>
    </row>
    <row r="21" spans="1:6" ht="12.6" customHeight="1">
      <c r="A21" s="20" t="s">
        <v>170</v>
      </c>
      <c r="B21" s="17"/>
      <c r="C21" s="17"/>
      <c r="D21" s="17"/>
      <c r="E21" s="17"/>
    </row>
    <row r="22" spans="1:6" ht="12.95">
      <c r="A22" s="20" t="s">
        <v>82</v>
      </c>
      <c r="B22" s="19"/>
      <c r="C22" s="17"/>
      <c r="D22" s="17"/>
      <c r="E22" s="17"/>
      <c r="F22" s="17"/>
    </row>
    <row r="23" spans="1:6">
      <c r="A23" s="20" t="s">
        <v>344</v>
      </c>
      <c r="C23" s="17"/>
      <c r="D23" s="17"/>
      <c r="E23" s="17"/>
      <c r="F23" s="17"/>
    </row>
    <row r="24" spans="1:6" ht="12.75" customHeight="1">
      <c r="A24" s="20" t="s">
        <v>345</v>
      </c>
      <c r="B24" s="25"/>
      <c r="C24" s="22"/>
      <c r="D24" s="22"/>
      <c r="E24" s="22"/>
      <c r="F24" s="22"/>
    </row>
    <row r="25" spans="1:6">
      <c r="B25" s="26"/>
      <c r="C25" s="17"/>
      <c r="D25" s="17"/>
      <c r="E25" s="17"/>
    </row>
    <row r="26" spans="1:6" hidden="1">
      <c r="A26" s="17"/>
      <c r="B26" s="17"/>
      <c r="C26" s="17"/>
      <c r="D26" s="17"/>
    </row>
    <row r="27" spans="1:6" ht="12.75" hidden="1" customHeight="1"/>
    <row r="28" spans="1:6" hidden="1">
      <c r="A28" s="17"/>
      <c r="B28" s="17"/>
      <c r="C28" s="17"/>
      <c r="D28" s="17"/>
      <c r="E28" s="17"/>
    </row>
    <row r="29" spans="1:6" hidden="1">
      <c r="A29" s="17"/>
      <c r="B29" s="17"/>
      <c r="C29" s="17"/>
      <c r="D29" s="17"/>
      <c r="E29" s="17"/>
    </row>
    <row r="30" spans="1:6" hidden="1">
      <c r="A30" s="17"/>
      <c r="B30" s="17"/>
      <c r="C30" s="17"/>
      <c r="D30" s="17"/>
      <c r="E30" s="17"/>
    </row>
    <row r="31" spans="1:6" hidden="1">
      <c r="A31" s="17"/>
      <c r="B31" s="17"/>
      <c r="C31" s="17"/>
      <c r="D31" s="17"/>
      <c r="E31" s="17"/>
    </row>
    <row r="32" spans="1:6" hidden="1">
      <c r="A32" s="17"/>
      <c r="B32" s="17"/>
      <c r="C32" s="17"/>
      <c r="D32" s="17"/>
      <c r="E32" s="17"/>
    </row>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ht="12.75"/>
  </sheetData>
  <sheetProtection sheet="1" formatCells="0" insertRows="0" deleteRows="0"/>
  <mergeCells count="10">
    <mergeCell ref="D18:E18"/>
    <mergeCell ref="B6:E6"/>
    <mergeCell ref="B5:E5"/>
    <mergeCell ref="B7:E7"/>
    <mergeCell ref="A1:E1"/>
    <mergeCell ref="B2:E2"/>
    <mergeCell ref="B3:E3"/>
    <mergeCell ref="B4:E4"/>
    <mergeCell ref="A9:E9"/>
    <mergeCell ref="A8:E8"/>
  </mergeCells>
  <phoneticPr fontId="37" type="noConversion"/>
  <dataValidations xWindow="161" yWindow="854"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7 A11:A16" xr:uid="{00000000-0002-0000-04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4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3:A16" xr:uid="{687D4BD6-8F5F-4681-B352-360D3908846F}">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Header>&amp;C&amp;"Calibri"&amp;14&amp;K000000IN-CONFIDENCE&amp;1#</oddHeader>
    <oddFooter>&amp;LCE Expense Disclosure Workbook 2018&amp;RWorksheet - All other expenses</oddFooter>
  </headerFooter>
  <legacyDrawing r:id="rId2"/>
  <extLst>
    <ext xmlns:x14="http://schemas.microsoft.com/office/spreadsheetml/2009/9/main" uri="{CCE6A557-97BC-4b89-ADB6-D9C93CAAB3DF}">
      <x14:dataValidations xmlns:xm="http://schemas.microsoft.com/office/excel/2006/main" xWindow="161" yWindow="854"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4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400-000003000000}">
          <x14:formula1>
            <xm:f>'Summary and sign-off'!$A$29:$A$30</xm:f>
          </x14:formula1>
          <xm:sqref>B7:E7</xm:sqref>
        </x14:dataValidation>
        <x14:dataValidation type="decimal" operator="greaterThan" allowBlank="1" showInputMessage="1" showErrorMessage="1" error="This cell must contain a dollar figure" xr:uid="{00000000-0002-0000-0400-000004000000}">
          <x14:formula1>
            <xm:f>'Summary and sign-off'!$A$47</xm:f>
          </x14:formula1>
          <xm:sqref>B11 B13:B17</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249977111117893"/>
    <pageSetUpPr fitToPage="1"/>
  </sheetPr>
  <dimension ref="A1:J115"/>
  <sheetViews>
    <sheetView tabSelected="1" zoomScaleNormal="100" workbookViewId="0">
      <selection activeCell="B25" sqref="B25"/>
    </sheetView>
  </sheetViews>
  <sheetFormatPr defaultColWidth="0" defaultRowHeight="12.6" zeroHeight="1"/>
  <cols>
    <col min="1" max="1" width="35.7109375" customWidth="1"/>
    <col min="2" max="2" width="46.85546875" customWidth="1"/>
    <col min="3" max="3" width="22.140625" customWidth="1"/>
    <col min="4" max="4" width="25.28515625" customWidth="1"/>
    <col min="5" max="6" width="35.7109375" customWidth="1"/>
    <col min="7" max="7" width="38" customWidth="1"/>
    <col min="8" max="10" width="9.140625" hidden="1" customWidth="1"/>
    <col min="11" max="15" width="0" hidden="1" customWidth="1"/>
  </cols>
  <sheetData>
    <row r="1" spans="1:6" ht="26.25" customHeight="1">
      <c r="A1" s="162" t="s">
        <v>363</v>
      </c>
      <c r="B1" s="162"/>
      <c r="C1" s="162"/>
      <c r="D1" s="162"/>
      <c r="E1" s="162"/>
      <c r="F1" s="162"/>
    </row>
    <row r="2" spans="1:6" ht="21" customHeight="1">
      <c r="A2" s="3" t="s">
        <v>52</v>
      </c>
      <c r="B2" s="160" t="str">
        <f>'Summary and sign-off'!B2:F2</f>
        <v>Oranga Tamariki - Ministry for Children</v>
      </c>
      <c r="C2" s="160"/>
      <c r="D2" s="160"/>
      <c r="E2" s="160"/>
      <c r="F2" s="160"/>
    </row>
    <row r="3" spans="1:6" ht="21" customHeight="1">
      <c r="A3" s="3" t="s">
        <v>114</v>
      </c>
      <c r="B3" s="160" t="str">
        <f>'Summary and sign-off'!B3:F3</f>
        <v>Amanda Malu</v>
      </c>
      <c r="C3" s="160"/>
      <c r="D3" s="160"/>
      <c r="E3" s="160"/>
      <c r="F3" s="160"/>
    </row>
    <row r="4" spans="1:6" ht="21" customHeight="1">
      <c r="A4" s="3" t="s">
        <v>115</v>
      </c>
      <c r="B4" s="160">
        <f>'Summary and sign-off'!B4:F4</f>
        <v>46076</v>
      </c>
      <c r="C4" s="160"/>
      <c r="D4" s="160"/>
      <c r="E4" s="160"/>
      <c r="F4" s="160"/>
    </row>
    <row r="5" spans="1:6" ht="21" customHeight="1">
      <c r="A5" s="3" t="s">
        <v>116</v>
      </c>
      <c r="B5" s="160">
        <f>'Summary and sign-off'!B5:F5</f>
        <v>46203</v>
      </c>
      <c r="C5" s="160"/>
      <c r="D5" s="160"/>
      <c r="E5" s="160"/>
      <c r="F5" s="160"/>
    </row>
    <row r="6" spans="1:6" ht="21" customHeight="1">
      <c r="A6" s="3" t="s">
        <v>364</v>
      </c>
      <c r="B6" s="159" t="s">
        <v>83</v>
      </c>
      <c r="C6" s="159"/>
      <c r="D6" s="159"/>
      <c r="E6" s="159"/>
      <c r="F6" s="159"/>
    </row>
    <row r="7" spans="1:6" ht="21" customHeight="1">
      <c r="A7" s="3" t="s">
        <v>58</v>
      </c>
      <c r="B7" s="159" t="s">
        <v>86</v>
      </c>
      <c r="C7" s="159"/>
      <c r="D7" s="159"/>
      <c r="E7" s="159"/>
      <c r="F7" s="159"/>
    </row>
    <row r="8" spans="1:6" ht="36" customHeight="1">
      <c r="A8" s="176" t="s">
        <v>365</v>
      </c>
      <c r="B8" s="176"/>
      <c r="C8" s="176"/>
      <c r="D8" s="176"/>
      <c r="E8" s="176"/>
      <c r="F8" s="176"/>
    </row>
    <row r="9" spans="1:6" ht="36" customHeight="1">
      <c r="A9" s="174" t="s">
        <v>366</v>
      </c>
      <c r="B9" s="175"/>
      <c r="C9" s="175"/>
      <c r="D9" s="175"/>
      <c r="E9" s="175"/>
      <c r="F9" s="175"/>
    </row>
    <row r="10" spans="1:6" ht="39" customHeight="1">
      <c r="A10" s="24" t="s">
        <v>121</v>
      </c>
      <c r="B10" s="104" t="s">
        <v>367</v>
      </c>
      <c r="C10" s="104" t="s">
        <v>368</v>
      </c>
      <c r="D10" s="104" t="s">
        <v>369</v>
      </c>
      <c r="E10" s="104" t="s">
        <v>370</v>
      </c>
      <c r="F10" s="104" t="s">
        <v>371</v>
      </c>
    </row>
    <row r="11" spans="1:6" s="2" customFormat="1" hidden="1">
      <c r="A11" s="96"/>
      <c r="B11" s="99"/>
      <c r="C11" s="101"/>
      <c r="D11" s="99"/>
      <c r="E11" s="102"/>
      <c r="F11" s="100"/>
    </row>
    <row r="12" spans="1:6" s="2" customFormat="1" ht="24.95">
      <c r="A12" s="117">
        <v>46085</v>
      </c>
      <c r="B12" s="150" t="s">
        <v>372</v>
      </c>
      <c r="C12" s="118" t="s">
        <v>101</v>
      </c>
      <c r="D12" s="151" t="s">
        <v>373</v>
      </c>
      <c r="E12" s="118" t="s">
        <v>99</v>
      </c>
      <c r="F12" s="115"/>
    </row>
    <row r="13" spans="1:6" s="2" customFormat="1" ht="24.95">
      <c r="A13" s="117">
        <v>46113</v>
      </c>
      <c r="B13" s="150" t="s">
        <v>374</v>
      </c>
      <c r="C13" s="118" t="s">
        <v>101</v>
      </c>
      <c r="D13" s="151" t="s">
        <v>375</v>
      </c>
      <c r="E13" s="118" t="s">
        <v>99</v>
      </c>
      <c r="F13" s="115"/>
    </row>
    <row r="14" spans="1:6" s="2" customFormat="1" ht="24.95">
      <c r="A14" s="117">
        <v>46129</v>
      </c>
      <c r="B14" s="150" t="s">
        <v>376</v>
      </c>
      <c r="C14" s="118" t="s">
        <v>100</v>
      </c>
      <c r="D14" s="151" t="s">
        <v>377</v>
      </c>
      <c r="E14" s="118" t="s">
        <v>99</v>
      </c>
      <c r="F14" s="115"/>
    </row>
    <row r="15" spans="1:6" s="2" customFormat="1" ht="24.95">
      <c r="A15" s="117">
        <v>46141</v>
      </c>
      <c r="B15" s="150" t="s">
        <v>378</v>
      </c>
      <c r="C15" s="118" t="s">
        <v>101</v>
      </c>
      <c r="D15" s="151" t="s">
        <v>379</v>
      </c>
      <c r="E15" s="118" t="s">
        <v>99</v>
      </c>
      <c r="F15" s="115"/>
    </row>
    <row r="16" spans="1:6" s="2" customFormat="1">
      <c r="A16" s="117">
        <v>46154</v>
      </c>
      <c r="B16" s="150" t="s">
        <v>380</v>
      </c>
      <c r="C16" s="118" t="s">
        <v>100</v>
      </c>
      <c r="D16" s="151" t="s">
        <v>381</v>
      </c>
      <c r="E16" s="118" t="s">
        <v>99</v>
      </c>
      <c r="F16" s="115"/>
    </row>
    <row r="17" spans="1:7" s="2" customFormat="1">
      <c r="A17" s="117">
        <v>46178</v>
      </c>
      <c r="B17" s="150" t="s">
        <v>382</v>
      </c>
      <c r="C17" s="118" t="s">
        <v>101</v>
      </c>
      <c r="D17" s="151" t="s">
        <v>383</v>
      </c>
      <c r="E17" s="118" t="s">
        <v>99</v>
      </c>
      <c r="F17" s="115"/>
    </row>
    <row r="18" spans="1:7" s="2" customFormat="1" ht="24.95">
      <c r="A18" s="117">
        <v>46178</v>
      </c>
      <c r="B18" s="150" t="s">
        <v>384</v>
      </c>
      <c r="C18" s="118" t="s">
        <v>100</v>
      </c>
      <c r="D18" s="151" t="s">
        <v>385</v>
      </c>
      <c r="E18" s="118" t="s">
        <v>99</v>
      </c>
      <c r="F18" s="115"/>
    </row>
    <row r="19" spans="1:7" s="2" customFormat="1">
      <c r="A19" s="117">
        <v>46197</v>
      </c>
      <c r="B19" s="150" t="s">
        <v>386</v>
      </c>
      <c r="C19" s="118" t="s">
        <v>101</v>
      </c>
      <c r="D19" s="151" t="s">
        <v>387</v>
      </c>
      <c r="E19" s="152">
        <v>250</v>
      </c>
      <c r="F19" s="115"/>
    </row>
    <row r="20" spans="1:7" s="2" customFormat="1" ht="24.95">
      <c r="A20" s="117">
        <v>46190</v>
      </c>
      <c r="B20" s="150" t="s">
        <v>388</v>
      </c>
      <c r="C20" s="118" t="s">
        <v>101</v>
      </c>
      <c r="D20" s="151" t="s">
        <v>389</v>
      </c>
      <c r="E20" s="118" t="s">
        <v>99</v>
      </c>
      <c r="F20" s="115"/>
    </row>
    <row r="21" spans="1:7" s="2" customFormat="1" hidden="1">
      <c r="A21" s="96"/>
      <c r="B21" s="99"/>
      <c r="C21" s="101"/>
      <c r="D21" s="99"/>
      <c r="E21" s="102"/>
      <c r="F21" s="100"/>
    </row>
    <row r="22" spans="1:7" ht="34.5" customHeight="1">
      <c r="A22" s="105" t="s">
        <v>390</v>
      </c>
      <c r="B22" s="106" t="s">
        <v>391</v>
      </c>
      <c r="C22" s="107">
        <f>C23+C24</f>
        <v>9</v>
      </c>
      <c r="D22" s="108" t="str">
        <f>IF(SUBTOTAL(3,C11:C21)=SUBTOTAL(103,C11:C21),'Summary and sign-off'!$A$48,'Summary and sign-off'!$A$49)</f>
        <v>Check - there are no hidden rows with data</v>
      </c>
      <c r="E22" s="161" t="str">
        <f>IF('Summary and sign-off'!F60='Summary and sign-off'!F54,'Summary and sign-off'!A52,'Summary and sign-off'!A50)</f>
        <v>Check - each entry provides sufficient information</v>
      </c>
      <c r="F22" s="161"/>
      <c r="G22" s="2"/>
    </row>
    <row r="23" spans="1:7" ht="25.5" customHeight="1">
      <c r="A23" s="55"/>
      <c r="B23" s="56" t="s">
        <v>100</v>
      </c>
      <c r="C23" s="57">
        <f>COUNTIF(C11:C21,'Summary and sign-off'!A45)</f>
        <v>3</v>
      </c>
      <c r="D23" s="14"/>
      <c r="E23" s="15"/>
      <c r="F23" s="16"/>
    </row>
    <row r="24" spans="1:7" ht="25.5" customHeight="1">
      <c r="A24" s="55"/>
      <c r="B24" s="56" t="s">
        <v>101</v>
      </c>
      <c r="C24" s="57">
        <f>COUNTIF(C11:C21,'Summary and sign-off'!A46)</f>
        <v>6</v>
      </c>
      <c r="D24" s="14"/>
      <c r="E24" s="15"/>
      <c r="F24" s="16"/>
    </row>
    <row r="25" spans="1:7" ht="12.95">
      <c r="A25" s="17"/>
      <c r="B25" s="18"/>
      <c r="C25" s="17"/>
      <c r="D25" s="19"/>
      <c r="E25" s="19"/>
      <c r="F25" s="17"/>
    </row>
    <row r="26" spans="1:7" ht="12.95">
      <c r="A26" s="18" t="s">
        <v>362</v>
      </c>
      <c r="B26" s="18"/>
      <c r="C26" s="18"/>
      <c r="D26" s="18"/>
      <c r="E26" s="18"/>
      <c r="F26" s="18"/>
    </row>
    <row r="27" spans="1:7" ht="12.6" customHeight="1">
      <c r="A27" s="20" t="s">
        <v>170</v>
      </c>
      <c r="B27" s="17"/>
      <c r="C27" s="17"/>
      <c r="D27" s="17"/>
      <c r="E27" s="17"/>
    </row>
    <row r="28" spans="1:7" ht="12.95">
      <c r="A28" s="20" t="s">
        <v>82</v>
      </c>
      <c r="B28" s="19"/>
      <c r="C28" s="17"/>
      <c r="D28" s="17"/>
      <c r="E28" s="17"/>
      <c r="F28" s="17"/>
    </row>
    <row r="29" spans="1:7" ht="12.95">
      <c r="A29" s="20" t="s">
        <v>392</v>
      </c>
      <c r="B29" s="21"/>
      <c r="C29" s="21"/>
      <c r="D29" s="21"/>
      <c r="E29" s="21"/>
      <c r="F29" s="21"/>
    </row>
    <row r="30" spans="1:7" ht="12.75" customHeight="1">
      <c r="A30" s="20" t="s">
        <v>393</v>
      </c>
      <c r="B30" s="17"/>
      <c r="C30" s="17"/>
      <c r="D30" s="17"/>
      <c r="E30" s="17"/>
      <c r="F30" s="17"/>
    </row>
    <row r="31" spans="1:7" ht="13.35" customHeight="1">
      <c r="A31" s="20" t="s">
        <v>394</v>
      </c>
      <c r="B31" s="17"/>
      <c r="C31" s="17"/>
      <c r="D31" s="17"/>
      <c r="E31" s="17"/>
      <c r="F31" s="17"/>
    </row>
    <row r="32" spans="1:7">
      <c r="A32" s="20" t="s">
        <v>395</v>
      </c>
      <c r="C32" s="17"/>
      <c r="D32" s="17"/>
      <c r="E32" s="17"/>
      <c r="F32" s="17"/>
    </row>
    <row r="33" spans="1:6" ht="12.75" customHeight="1">
      <c r="A33" s="20" t="s">
        <v>345</v>
      </c>
      <c r="B33" s="20"/>
      <c r="C33" s="22"/>
      <c r="D33" s="22"/>
      <c r="E33" s="22"/>
      <c r="F33" s="22"/>
    </row>
    <row r="34" spans="1:6" ht="12.75" customHeight="1">
      <c r="A34" s="20"/>
      <c r="B34" s="20"/>
      <c r="C34" s="22"/>
      <c r="D34" s="22"/>
      <c r="E34" s="22"/>
      <c r="F34" s="22"/>
    </row>
    <row r="35" spans="1:6" ht="12.75" hidden="1" customHeight="1">
      <c r="A35" s="20"/>
      <c r="B35" s="20"/>
      <c r="C35" s="22"/>
      <c r="D35" s="22"/>
      <c r="E35" s="22"/>
      <c r="F35" s="22"/>
    </row>
    <row r="36" spans="1:6"/>
    <row r="37" spans="1:6"/>
    <row r="38" spans="1:6" ht="12.95" hidden="1">
      <c r="A38" s="18"/>
      <c r="B38" s="18"/>
      <c r="C38" s="18"/>
      <c r="D38" s="18"/>
      <c r="E38" s="18"/>
      <c r="F38" s="18"/>
    </row>
    <row r="39" spans="1:6" ht="12.95" hidden="1">
      <c r="A39" s="18"/>
      <c r="B39" s="18"/>
      <c r="C39" s="18"/>
      <c r="D39" s="18"/>
      <c r="E39" s="18"/>
      <c r="F39" s="18"/>
    </row>
    <row r="40" spans="1:6" ht="12.95" hidden="1">
      <c r="A40" s="18"/>
      <c r="B40" s="18"/>
      <c r="C40" s="18"/>
      <c r="D40" s="18"/>
      <c r="E40" s="18"/>
      <c r="F40" s="18"/>
    </row>
    <row r="41" spans="1:6" ht="12.95" hidden="1">
      <c r="A41" s="18"/>
      <c r="B41" s="18"/>
      <c r="C41" s="18"/>
      <c r="D41" s="18"/>
      <c r="E41" s="18"/>
      <c r="F41" s="18"/>
    </row>
    <row r="42" spans="1:6" ht="12.95" hidden="1">
      <c r="A42" s="18"/>
      <c r="B42" s="18"/>
      <c r="C42" s="18"/>
      <c r="D42" s="18"/>
      <c r="E42" s="18"/>
      <c r="F42" s="18"/>
    </row>
    <row r="43" spans="1:6"/>
    <row r="44" spans="1:6"/>
    <row r="45" spans="1:6"/>
    <row r="46" spans="1:6"/>
    <row r="47" spans="1:6"/>
    <row r="48" spans="1:6"/>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ht="12.75"/>
    <row r="113" ht="12.75"/>
    <row r="114" ht="12.75"/>
    <row r="115"/>
  </sheetData>
  <sheetProtection sheet="1" formatCells="0" insertRows="0" deleteRows="0"/>
  <dataConsolidate/>
  <mergeCells count="10">
    <mergeCell ref="E22:F22"/>
    <mergeCell ref="A8:F8"/>
    <mergeCell ref="A1:F1"/>
    <mergeCell ref="A9:F9"/>
    <mergeCell ref="B2:F2"/>
    <mergeCell ref="B3:F3"/>
    <mergeCell ref="B4:F4"/>
    <mergeCell ref="B7:F7"/>
    <mergeCell ref="B5:F5"/>
    <mergeCell ref="B6:F6"/>
  </mergeCells>
  <dataValidations count="2">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21 A11" xr:uid="{00000000-0002-0000-05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500-000001000000}"/>
  </dataValidations>
  <printOptions gridLines="1"/>
  <pageMargins left="0.70866141732283472" right="0.70866141732283472" top="0.74803149606299213" bottom="0.74803149606299213" header="0.31496062992125984" footer="0.31496062992125984"/>
  <pageSetup paperSize="9" scale="66" fitToHeight="0" orientation="landscape" r:id="rId1"/>
  <headerFooter alignWithMargins="0">
    <oddHeader>&amp;C&amp;"Calibri"&amp;14&amp;K000000IN-CONFIDENCE&amp;1#</oddHeader>
    <oddFooter>&amp;LCE Expense Disclosure Workbook 2018&amp;RWorksheet - Gifts and benefits</oddFooter>
  </headerFooter>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500-000004000000}">
          <x14:formula1>
            <xm:f>'Summary and sign-off'!$A$27:$A$28</xm:f>
          </x14:formula1>
          <xm:sqref>B6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500-000005000000}">
          <x14:formula1>
            <xm:f>'Summary and sign-off'!$A$29:$A$30</xm:f>
          </x14:formula1>
          <xm:sqref>B7:F7</xm:sqref>
        </x14:dataValidation>
        <x14:dataValidation type="list" allowBlank="1" showInputMessage="1" showErrorMessage="1" error="Use the drop down list (at the right of the cell)" xr:uid="{00000000-0002-0000-0500-000002000000}">
          <x14:formula1>
            <xm:f>'Summary and sign-off'!$A$45:$A$46</xm:f>
          </x14:formula1>
          <xm:sqref>C11 C21</xm:sqref>
        </x14:dataValidation>
        <x14:dataValidation type="list" errorStyle="information" operator="greaterThan" allowBlank="1" showInputMessage="1" prompt="Provide specific $ value if possible" xr:uid="{00000000-0002-0000-0500-000003000000}">
          <x14:formula1>
            <xm:f>'Summary and sign-off'!$A$39:$A$44</xm:f>
          </x14:formula1>
          <xm:sqref>E11 E21</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F59CB-5E08-4F9F-93F6-0309F0051D6A}">
  <sheetPr>
    <tabColor theme="3" tint="0.39997558519241921"/>
  </sheetPr>
  <dimension ref="A1:BN99"/>
  <sheetViews>
    <sheetView workbookViewId="0">
      <selection activeCell="K23" sqref="K23"/>
    </sheetView>
  </sheetViews>
  <sheetFormatPr defaultRowHeight="12.6"/>
  <cols>
    <col min="5" max="5" width="10.42578125" bestFit="1" customWidth="1"/>
    <col min="6" max="6" width="16.7109375" bestFit="1" customWidth="1"/>
    <col min="7" max="7" width="13.28515625" bestFit="1" customWidth="1"/>
    <col min="14" max="14" width="36.5703125" bestFit="1" customWidth="1"/>
    <col min="15" max="15" width="18.42578125" bestFit="1" customWidth="1"/>
    <col min="16" max="16" width="22.42578125" bestFit="1" customWidth="1"/>
    <col min="17" max="17" width="21.5703125" bestFit="1" customWidth="1"/>
    <col min="20" max="20" width="21.28515625" customWidth="1"/>
    <col min="24" max="24" width="16.5703125" customWidth="1"/>
    <col min="36" max="36" width="18.85546875" customWidth="1"/>
    <col min="56" max="56" width="56.28515625" bestFit="1" customWidth="1"/>
    <col min="57" max="57" width="26.85546875" customWidth="1"/>
    <col min="58" max="58" width="20.28515625" bestFit="1" customWidth="1"/>
    <col min="59" max="59" width="22.5703125" bestFit="1" customWidth="1"/>
    <col min="60" max="60" width="15.28515625" bestFit="1" customWidth="1"/>
    <col min="61" max="65" width="10.140625" bestFit="1" customWidth="1"/>
    <col min="66" max="66" width="11.140625" style="124" bestFit="1" customWidth="1"/>
    <col min="67" max="67" width="23.140625" bestFit="1" customWidth="1"/>
    <col min="68" max="68" width="24.7109375" bestFit="1" customWidth="1"/>
    <col min="69" max="69" width="25.42578125" bestFit="1" customWidth="1"/>
    <col min="70" max="70" width="27.140625" bestFit="1" customWidth="1"/>
    <col min="71" max="71" width="34.7109375" bestFit="1" customWidth="1"/>
    <col min="72" max="72" width="36.42578125" bestFit="1" customWidth="1"/>
    <col min="73" max="73" width="22.5703125" bestFit="1" customWidth="1"/>
    <col min="74" max="74" width="20.28515625" bestFit="1" customWidth="1"/>
    <col min="75" max="75" width="52.28515625" bestFit="1" customWidth="1"/>
    <col min="76" max="76" width="54" bestFit="1" customWidth="1"/>
    <col min="77" max="77" width="31.28515625" bestFit="1" customWidth="1"/>
    <col min="78" max="78" width="32.7109375" bestFit="1" customWidth="1"/>
    <col min="79" max="79" width="24.7109375" bestFit="1" customWidth="1"/>
    <col min="80" max="80" width="26.42578125" bestFit="1" customWidth="1"/>
    <col min="81" max="81" width="27.5703125" bestFit="1" customWidth="1"/>
    <col min="82" max="82" width="25.28515625" bestFit="1" customWidth="1"/>
  </cols>
  <sheetData>
    <row r="1" spans="1:43" ht="14.45">
      <c r="A1" s="121" t="s">
        <v>396</v>
      </c>
      <c r="B1" s="121" t="s">
        <v>397</v>
      </c>
      <c r="C1" s="121" t="s">
        <v>398</v>
      </c>
      <c r="D1" s="121" t="s">
        <v>399</v>
      </c>
      <c r="E1" s="121" t="s">
        <v>400</v>
      </c>
      <c r="F1" s="121" t="s">
        <v>401</v>
      </c>
      <c r="G1" s="121" t="s">
        <v>293</v>
      </c>
      <c r="H1" s="121" t="s">
        <v>402</v>
      </c>
      <c r="I1" s="121" t="s">
        <v>403</v>
      </c>
      <c r="J1" s="121" t="s">
        <v>141</v>
      </c>
      <c r="K1" s="121" t="s">
        <v>404</v>
      </c>
      <c r="L1" s="121" t="s">
        <v>291</v>
      </c>
      <c r="M1" s="121" t="s">
        <v>405</v>
      </c>
      <c r="N1" s="121" t="s">
        <v>406</v>
      </c>
      <c r="O1" s="121" t="s">
        <v>407</v>
      </c>
      <c r="P1" s="121" t="s">
        <v>408</v>
      </c>
      <c r="Q1" s="121" t="s">
        <v>409</v>
      </c>
      <c r="R1" s="121" t="s">
        <v>410</v>
      </c>
      <c r="S1" s="121" t="s">
        <v>411</v>
      </c>
      <c r="T1" s="121" t="s">
        <v>412</v>
      </c>
      <c r="U1" s="121" t="s">
        <v>413</v>
      </c>
      <c r="V1" s="121" t="s">
        <v>414</v>
      </c>
      <c r="W1" s="121" t="s">
        <v>415</v>
      </c>
      <c r="X1" s="121" t="s">
        <v>416</v>
      </c>
      <c r="Y1" s="121" t="s">
        <v>417</v>
      </c>
      <c r="Z1" s="121" t="s">
        <v>418</v>
      </c>
      <c r="AA1" s="121" t="s">
        <v>419</v>
      </c>
      <c r="AB1" s="121" t="s">
        <v>420</v>
      </c>
      <c r="AC1" s="121" t="s">
        <v>421</v>
      </c>
      <c r="AD1" s="121" t="s">
        <v>422</v>
      </c>
      <c r="AE1" s="121" t="s">
        <v>423</v>
      </c>
      <c r="AF1" s="121" t="s">
        <v>424</v>
      </c>
      <c r="AG1" s="121" t="s">
        <v>425</v>
      </c>
      <c r="AH1" s="121" t="s">
        <v>426</v>
      </c>
      <c r="AI1" s="121" t="s">
        <v>427</v>
      </c>
      <c r="AJ1" s="121" t="s">
        <v>292</v>
      </c>
      <c r="AK1" s="121" t="s">
        <v>428</v>
      </c>
      <c r="AL1" s="121" t="s">
        <v>429</v>
      </c>
      <c r="AM1" s="121" t="s">
        <v>430</v>
      </c>
      <c r="AN1" s="121" t="s">
        <v>431</v>
      </c>
      <c r="AO1" s="121" t="s">
        <v>432</v>
      </c>
      <c r="AP1" s="121" t="s">
        <v>433</v>
      </c>
      <c r="AQ1" s="121" t="s">
        <v>434</v>
      </c>
    </row>
    <row r="2" spans="1:43">
      <c r="A2" t="s">
        <v>53</v>
      </c>
      <c r="B2" t="s">
        <v>435</v>
      </c>
      <c r="C2" t="s">
        <v>436</v>
      </c>
      <c r="D2" t="s">
        <v>55</v>
      </c>
      <c r="E2" s="122">
        <v>46169</v>
      </c>
      <c r="F2" s="122">
        <v>46142</v>
      </c>
      <c r="G2" s="122">
        <v>46143</v>
      </c>
      <c r="H2" t="s">
        <v>437</v>
      </c>
      <c r="I2" t="s">
        <v>437</v>
      </c>
      <c r="J2" t="s">
        <v>438</v>
      </c>
      <c r="M2" t="s">
        <v>306</v>
      </c>
      <c r="N2" t="s">
        <v>439</v>
      </c>
      <c r="Q2" s="122">
        <v>46143</v>
      </c>
      <c r="R2">
        <v>0</v>
      </c>
      <c r="S2">
        <v>0</v>
      </c>
      <c r="T2" t="s">
        <v>440</v>
      </c>
      <c r="U2">
        <v>6.55</v>
      </c>
      <c r="V2">
        <v>0.98</v>
      </c>
      <c r="W2">
        <v>7.53</v>
      </c>
      <c r="X2" t="s">
        <v>441</v>
      </c>
      <c r="Y2" t="s">
        <v>442</v>
      </c>
      <c r="Z2" t="s">
        <v>443</v>
      </c>
      <c r="AA2">
        <v>700000</v>
      </c>
      <c r="AB2" t="s">
        <v>114</v>
      </c>
      <c r="AF2" t="s">
        <v>444</v>
      </c>
      <c r="AG2" t="s">
        <v>445</v>
      </c>
      <c r="AI2">
        <v>1</v>
      </c>
      <c r="AJ2" t="s">
        <v>321</v>
      </c>
      <c r="AK2" t="s">
        <v>445</v>
      </c>
      <c r="AP2" t="s">
        <v>446</v>
      </c>
    </row>
    <row r="3" spans="1:43">
      <c r="A3" t="s">
        <v>53</v>
      </c>
      <c r="B3" t="s">
        <v>447</v>
      </c>
      <c r="C3" t="s">
        <v>436</v>
      </c>
      <c r="D3" t="s">
        <v>55</v>
      </c>
      <c r="E3" s="122">
        <v>46169</v>
      </c>
      <c r="F3" s="122">
        <v>46142</v>
      </c>
      <c r="G3" s="122">
        <v>46162</v>
      </c>
      <c r="H3" t="s">
        <v>437</v>
      </c>
      <c r="I3" t="s">
        <v>437</v>
      </c>
      <c r="J3" t="s">
        <v>438</v>
      </c>
      <c r="M3" t="s">
        <v>448</v>
      </c>
      <c r="N3" t="s">
        <v>439</v>
      </c>
      <c r="Q3" s="122">
        <v>46162</v>
      </c>
      <c r="R3">
        <v>0</v>
      </c>
      <c r="S3">
        <v>0</v>
      </c>
      <c r="T3" t="s">
        <v>449</v>
      </c>
      <c r="U3">
        <v>11.2</v>
      </c>
      <c r="V3">
        <v>1.68</v>
      </c>
      <c r="W3">
        <v>12.88</v>
      </c>
      <c r="X3" t="s">
        <v>441</v>
      </c>
      <c r="Y3" t="s">
        <v>442</v>
      </c>
      <c r="Z3" t="s">
        <v>443</v>
      </c>
      <c r="AA3">
        <v>700000</v>
      </c>
      <c r="AB3" t="s">
        <v>114</v>
      </c>
      <c r="AF3" t="s">
        <v>444</v>
      </c>
      <c r="AG3" t="s">
        <v>445</v>
      </c>
      <c r="AH3" t="s">
        <v>445</v>
      </c>
      <c r="AI3">
        <v>1</v>
      </c>
      <c r="AJ3" t="s">
        <v>326</v>
      </c>
      <c r="AK3">
        <v>1</v>
      </c>
      <c r="AP3" t="s">
        <v>446</v>
      </c>
    </row>
    <row r="4" spans="1:43">
      <c r="A4" t="s">
        <v>53</v>
      </c>
      <c r="B4" t="s">
        <v>447</v>
      </c>
      <c r="C4" t="s">
        <v>436</v>
      </c>
      <c r="D4" t="s">
        <v>55</v>
      </c>
      <c r="E4" s="122">
        <v>46169</v>
      </c>
      <c r="F4" s="122">
        <v>46142</v>
      </c>
      <c r="G4" s="122">
        <v>46180</v>
      </c>
      <c r="H4" t="s">
        <v>437</v>
      </c>
      <c r="I4" t="s">
        <v>437</v>
      </c>
      <c r="J4" t="s">
        <v>301</v>
      </c>
      <c r="K4" t="s">
        <v>448</v>
      </c>
      <c r="L4" t="s">
        <v>306</v>
      </c>
      <c r="M4" t="s">
        <v>448</v>
      </c>
      <c r="N4" t="s">
        <v>450</v>
      </c>
      <c r="O4">
        <v>9493694200</v>
      </c>
      <c r="Q4" s="122">
        <v>46180</v>
      </c>
      <c r="R4">
        <v>0</v>
      </c>
      <c r="S4">
        <v>0</v>
      </c>
      <c r="T4" t="s">
        <v>451</v>
      </c>
      <c r="U4">
        <v>532.56999999999903</v>
      </c>
      <c r="V4">
        <v>79.89</v>
      </c>
      <c r="W4">
        <v>612.45999999999901</v>
      </c>
      <c r="X4" t="s">
        <v>441</v>
      </c>
      <c r="Y4" t="s">
        <v>442</v>
      </c>
      <c r="Z4" t="s">
        <v>443</v>
      </c>
      <c r="AA4">
        <v>700000</v>
      </c>
      <c r="AB4" t="s">
        <v>114</v>
      </c>
      <c r="AF4" t="s">
        <v>444</v>
      </c>
      <c r="AG4" t="s">
        <v>445</v>
      </c>
      <c r="AH4" t="s">
        <v>445</v>
      </c>
      <c r="AI4">
        <v>1</v>
      </c>
      <c r="AJ4" t="s">
        <v>326</v>
      </c>
      <c r="AK4">
        <v>1</v>
      </c>
      <c r="AP4" t="s">
        <v>446</v>
      </c>
    </row>
    <row r="5" spans="1:43">
      <c r="A5" t="s">
        <v>53</v>
      </c>
      <c r="B5" t="s">
        <v>435</v>
      </c>
      <c r="C5" t="s">
        <v>436</v>
      </c>
      <c r="D5" t="s">
        <v>55</v>
      </c>
      <c r="E5" s="122">
        <v>46169</v>
      </c>
      <c r="F5" s="122">
        <v>46142</v>
      </c>
      <c r="G5" s="122">
        <v>46155</v>
      </c>
      <c r="H5" t="s">
        <v>437</v>
      </c>
      <c r="I5" t="s">
        <v>437</v>
      </c>
      <c r="J5" t="s">
        <v>301</v>
      </c>
      <c r="K5" t="s">
        <v>306</v>
      </c>
      <c r="L5" t="s">
        <v>310</v>
      </c>
      <c r="M5" t="s">
        <v>306</v>
      </c>
      <c r="N5" t="s">
        <v>450</v>
      </c>
      <c r="O5">
        <v>9493694146</v>
      </c>
      <c r="Q5" s="122">
        <v>46155</v>
      </c>
      <c r="R5">
        <v>0</v>
      </c>
      <c r="S5">
        <v>0</v>
      </c>
      <c r="T5" t="s">
        <v>452</v>
      </c>
      <c r="U5">
        <v>484.98999999999899</v>
      </c>
      <c r="V5">
        <v>72.75</v>
      </c>
      <c r="W5">
        <v>557.74</v>
      </c>
      <c r="X5" t="s">
        <v>441</v>
      </c>
      <c r="Y5" t="s">
        <v>442</v>
      </c>
      <c r="Z5" t="s">
        <v>443</v>
      </c>
      <c r="AA5">
        <v>700000</v>
      </c>
      <c r="AB5" t="s">
        <v>114</v>
      </c>
      <c r="AF5" t="s">
        <v>444</v>
      </c>
      <c r="AG5" t="s">
        <v>445</v>
      </c>
      <c r="AI5">
        <v>1</v>
      </c>
      <c r="AJ5" t="s">
        <v>321</v>
      </c>
      <c r="AK5" t="s">
        <v>445</v>
      </c>
      <c r="AP5" t="s">
        <v>446</v>
      </c>
    </row>
    <row r="6" spans="1:43">
      <c r="A6" t="s">
        <v>53</v>
      </c>
      <c r="B6" t="s">
        <v>447</v>
      </c>
      <c r="C6" t="s">
        <v>453</v>
      </c>
      <c r="D6" t="s">
        <v>55</v>
      </c>
      <c r="E6" s="122">
        <v>46201</v>
      </c>
      <c r="F6" s="122">
        <v>46142</v>
      </c>
      <c r="G6" s="122">
        <v>46177</v>
      </c>
      <c r="H6" t="s">
        <v>437</v>
      </c>
      <c r="I6" t="s">
        <v>437</v>
      </c>
      <c r="J6" t="s">
        <v>301</v>
      </c>
      <c r="K6" t="s">
        <v>306</v>
      </c>
      <c r="L6" t="s">
        <v>299</v>
      </c>
      <c r="M6" t="s">
        <v>448</v>
      </c>
      <c r="N6" t="s">
        <v>450</v>
      </c>
      <c r="O6">
        <v>9493874832</v>
      </c>
      <c r="Q6" s="122">
        <v>46177</v>
      </c>
      <c r="R6">
        <v>0</v>
      </c>
      <c r="S6">
        <v>0</v>
      </c>
      <c r="T6" t="s">
        <v>454</v>
      </c>
      <c r="U6">
        <v>275.48</v>
      </c>
      <c r="V6">
        <v>41.32</v>
      </c>
      <c r="W6">
        <v>316.8</v>
      </c>
      <c r="X6" t="s">
        <v>441</v>
      </c>
      <c r="Y6" t="s">
        <v>442</v>
      </c>
      <c r="Z6" t="s">
        <v>443</v>
      </c>
      <c r="AA6">
        <v>700000</v>
      </c>
      <c r="AB6" t="s">
        <v>114</v>
      </c>
      <c r="AF6" t="s">
        <v>444</v>
      </c>
      <c r="AG6" t="s">
        <v>445</v>
      </c>
      <c r="AH6" t="s">
        <v>445</v>
      </c>
      <c r="AI6">
        <v>1</v>
      </c>
      <c r="AJ6" t="s">
        <v>326</v>
      </c>
      <c r="AK6">
        <v>1</v>
      </c>
      <c r="AP6" t="s">
        <v>446</v>
      </c>
    </row>
    <row r="7" spans="1:43">
      <c r="A7" t="s">
        <v>53</v>
      </c>
      <c r="B7" t="s">
        <v>447</v>
      </c>
      <c r="C7" t="s">
        <v>453</v>
      </c>
      <c r="D7" t="s">
        <v>55</v>
      </c>
      <c r="E7" s="122">
        <v>46201</v>
      </c>
      <c r="F7" s="122">
        <v>46142</v>
      </c>
      <c r="G7" s="122">
        <v>46176</v>
      </c>
      <c r="H7" t="s">
        <v>437</v>
      </c>
      <c r="I7" t="s">
        <v>437</v>
      </c>
      <c r="J7" t="s">
        <v>438</v>
      </c>
      <c r="M7" t="s">
        <v>448</v>
      </c>
      <c r="N7" t="s">
        <v>439</v>
      </c>
      <c r="Q7" s="122">
        <v>46176</v>
      </c>
      <c r="R7">
        <v>0</v>
      </c>
      <c r="S7">
        <v>0</v>
      </c>
      <c r="T7" t="s">
        <v>449</v>
      </c>
      <c r="U7">
        <v>11.2</v>
      </c>
      <c r="V7">
        <v>1.68</v>
      </c>
      <c r="W7">
        <v>12.88</v>
      </c>
      <c r="X7" t="s">
        <v>441</v>
      </c>
      <c r="Y7" t="s">
        <v>442</v>
      </c>
      <c r="Z7" t="s">
        <v>443</v>
      </c>
      <c r="AA7">
        <v>700000</v>
      </c>
      <c r="AB7" t="s">
        <v>114</v>
      </c>
      <c r="AF7" t="s">
        <v>444</v>
      </c>
      <c r="AG7" t="s">
        <v>445</v>
      </c>
      <c r="AH7" t="s">
        <v>445</v>
      </c>
      <c r="AI7">
        <v>1</v>
      </c>
      <c r="AJ7" t="s">
        <v>326</v>
      </c>
      <c r="AK7">
        <v>1</v>
      </c>
      <c r="AP7" t="s">
        <v>446</v>
      </c>
    </row>
    <row r="8" spans="1:43">
      <c r="A8" t="s">
        <v>53</v>
      </c>
      <c r="B8" t="s">
        <v>447</v>
      </c>
      <c r="C8" t="s">
        <v>453</v>
      </c>
      <c r="D8" t="s">
        <v>55</v>
      </c>
      <c r="E8" s="122">
        <v>46201</v>
      </c>
      <c r="F8" s="122">
        <v>46142</v>
      </c>
      <c r="G8" s="122">
        <v>46177</v>
      </c>
      <c r="H8" t="s">
        <v>437</v>
      </c>
      <c r="I8" t="s">
        <v>437</v>
      </c>
      <c r="J8" t="s">
        <v>141</v>
      </c>
      <c r="K8" t="s">
        <v>299</v>
      </c>
      <c r="L8" t="s">
        <v>299</v>
      </c>
      <c r="M8" t="s">
        <v>448</v>
      </c>
      <c r="N8" t="s">
        <v>455</v>
      </c>
      <c r="O8" t="s">
        <v>456</v>
      </c>
      <c r="Q8" s="122">
        <v>46177</v>
      </c>
      <c r="R8">
        <v>1</v>
      </c>
      <c r="S8">
        <v>0</v>
      </c>
      <c r="T8" t="s">
        <v>457</v>
      </c>
      <c r="U8">
        <v>44.91</v>
      </c>
      <c r="V8">
        <v>6.74</v>
      </c>
      <c r="W8">
        <v>51.65</v>
      </c>
      <c r="X8" t="s">
        <v>441</v>
      </c>
      <c r="Y8" t="s">
        <v>442</v>
      </c>
      <c r="Z8" t="s">
        <v>443</v>
      </c>
      <c r="AA8">
        <v>700000</v>
      </c>
      <c r="AB8" t="s">
        <v>114</v>
      </c>
      <c r="AF8" t="s">
        <v>444</v>
      </c>
      <c r="AG8" t="s">
        <v>445</v>
      </c>
      <c r="AH8" t="s">
        <v>445</v>
      </c>
      <c r="AI8">
        <v>1</v>
      </c>
      <c r="AJ8" t="s">
        <v>326</v>
      </c>
      <c r="AK8">
        <v>1</v>
      </c>
      <c r="AP8" t="s">
        <v>446</v>
      </c>
    </row>
    <row r="9" spans="1:43">
      <c r="A9" t="s">
        <v>53</v>
      </c>
      <c r="B9" t="s">
        <v>447</v>
      </c>
      <c r="C9" t="s">
        <v>453</v>
      </c>
      <c r="D9" t="s">
        <v>55</v>
      </c>
      <c r="E9" s="122">
        <v>46201</v>
      </c>
      <c r="F9" s="122">
        <v>46142</v>
      </c>
      <c r="G9" s="122">
        <v>46177</v>
      </c>
      <c r="H9" t="s">
        <v>437</v>
      </c>
      <c r="I9" t="s">
        <v>437</v>
      </c>
      <c r="J9" t="s">
        <v>438</v>
      </c>
      <c r="M9" t="s">
        <v>448</v>
      </c>
      <c r="N9" t="s">
        <v>439</v>
      </c>
      <c r="Q9" s="122">
        <v>46177</v>
      </c>
      <c r="R9">
        <v>0</v>
      </c>
      <c r="S9">
        <v>0</v>
      </c>
      <c r="T9" t="s">
        <v>458</v>
      </c>
      <c r="U9">
        <v>0.55999999999999905</v>
      </c>
      <c r="V9">
        <v>0.08</v>
      </c>
      <c r="W9">
        <v>0.63999999999999901</v>
      </c>
      <c r="X9" t="s">
        <v>441</v>
      </c>
      <c r="Y9" t="s">
        <v>442</v>
      </c>
      <c r="Z9" t="s">
        <v>443</v>
      </c>
      <c r="AA9">
        <v>700000</v>
      </c>
      <c r="AB9" t="s">
        <v>114</v>
      </c>
      <c r="AF9" t="s">
        <v>444</v>
      </c>
      <c r="AG9" t="s">
        <v>445</v>
      </c>
      <c r="AH9" t="s">
        <v>445</v>
      </c>
      <c r="AI9">
        <v>1</v>
      </c>
      <c r="AJ9" t="s">
        <v>326</v>
      </c>
      <c r="AK9">
        <v>1</v>
      </c>
      <c r="AP9" t="s">
        <v>446</v>
      </c>
    </row>
    <row r="10" spans="1:43">
      <c r="A10" t="s">
        <v>53</v>
      </c>
      <c r="B10" t="s">
        <v>447</v>
      </c>
      <c r="C10" t="s">
        <v>436</v>
      </c>
      <c r="D10" t="s">
        <v>55</v>
      </c>
      <c r="E10" s="122">
        <v>46169</v>
      </c>
      <c r="F10" s="122">
        <v>46142</v>
      </c>
      <c r="G10" s="122">
        <v>46169</v>
      </c>
      <c r="H10" t="s">
        <v>437</v>
      </c>
      <c r="I10" t="s">
        <v>437</v>
      </c>
      <c r="J10" t="s">
        <v>438</v>
      </c>
      <c r="M10" t="s">
        <v>448</v>
      </c>
      <c r="N10" t="s">
        <v>439</v>
      </c>
      <c r="Q10" s="122">
        <v>46169</v>
      </c>
      <c r="R10">
        <v>0</v>
      </c>
      <c r="S10">
        <v>0</v>
      </c>
      <c r="T10" t="s">
        <v>449</v>
      </c>
      <c r="U10">
        <v>11.2</v>
      </c>
      <c r="V10">
        <v>1.68</v>
      </c>
      <c r="W10">
        <v>12.88</v>
      </c>
      <c r="X10" t="s">
        <v>441</v>
      </c>
      <c r="Y10" t="s">
        <v>442</v>
      </c>
      <c r="Z10" t="s">
        <v>443</v>
      </c>
      <c r="AA10">
        <v>700000</v>
      </c>
      <c r="AB10" t="s">
        <v>114</v>
      </c>
      <c r="AF10" t="s">
        <v>444</v>
      </c>
      <c r="AG10" t="s">
        <v>445</v>
      </c>
      <c r="AH10" t="s">
        <v>445</v>
      </c>
      <c r="AI10">
        <v>1</v>
      </c>
      <c r="AJ10" t="s">
        <v>326</v>
      </c>
      <c r="AK10">
        <v>1</v>
      </c>
      <c r="AP10" t="s">
        <v>446</v>
      </c>
    </row>
    <row r="11" spans="1:43">
      <c r="A11" t="s">
        <v>53</v>
      </c>
      <c r="B11" t="s">
        <v>447</v>
      </c>
      <c r="C11" t="s">
        <v>453</v>
      </c>
      <c r="D11" t="s">
        <v>55</v>
      </c>
      <c r="E11" s="122">
        <v>46201</v>
      </c>
      <c r="F11" s="122">
        <v>46142</v>
      </c>
      <c r="G11" s="122">
        <v>46177</v>
      </c>
      <c r="H11" t="s">
        <v>437</v>
      </c>
      <c r="I11" t="s">
        <v>437</v>
      </c>
      <c r="J11" t="s">
        <v>438</v>
      </c>
      <c r="M11" t="s">
        <v>448</v>
      </c>
      <c r="N11" t="s">
        <v>439</v>
      </c>
      <c r="Q11" s="122">
        <v>46177</v>
      </c>
      <c r="R11">
        <v>0</v>
      </c>
      <c r="S11">
        <v>0</v>
      </c>
      <c r="T11" t="s">
        <v>459</v>
      </c>
      <c r="U11">
        <v>8.16</v>
      </c>
      <c r="V11">
        <v>1.22</v>
      </c>
      <c r="W11">
        <v>9.3800000000000008</v>
      </c>
      <c r="X11" t="s">
        <v>441</v>
      </c>
      <c r="Y11" t="s">
        <v>442</v>
      </c>
      <c r="Z11" t="s">
        <v>443</v>
      </c>
      <c r="AA11">
        <v>700000</v>
      </c>
      <c r="AB11" t="s">
        <v>114</v>
      </c>
      <c r="AF11" t="s">
        <v>444</v>
      </c>
      <c r="AG11" t="s">
        <v>445</v>
      </c>
      <c r="AH11" t="s">
        <v>445</v>
      </c>
      <c r="AI11">
        <v>1</v>
      </c>
      <c r="AJ11" t="s">
        <v>326</v>
      </c>
      <c r="AK11">
        <v>1</v>
      </c>
      <c r="AP11" t="s">
        <v>446</v>
      </c>
    </row>
    <row r="12" spans="1:43">
      <c r="A12" t="s">
        <v>53</v>
      </c>
      <c r="B12" t="s">
        <v>435</v>
      </c>
      <c r="C12" t="s">
        <v>453</v>
      </c>
      <c r="D12" t="s">
        <v>55</v>
      </c>
      <c r="E12" s="122">
        <v>46201</v>
      </c>
      <c r="F12" s="122">
        <v>46142</v>
      </c>
      <c r="G12" s="122">
        <v>46155</v>
      </c>
      <c r="H12" t="s">
        <v>437</v>
      </c>
      <c r="I12" t="s">
        <v>437</v>
      </c>
      <c r="J12" t="s">
        <v>311</v>
      </c>
      <c r="K12" t="s">
        <v>306</v>
      </c>
      <c r="L12" t="s">
        <v>306</v>
      </c>
      <c r="M12" t="s">
        <v>306</v>
      </c>
      <c r="N12" t="s">
        <v>460</v>
      </c>
      <c r="O12" t="s">
        <v>461</v>
      </c>
      <c r="Q12" s="122">
        <v>46155</v>
      </c>
      <c r="R12">
        <v>0</v>
      </c>
      <c r="S12">
        <v>0</v>
      </c>
      <c r="T12" t="s">
        <v>462</v>
      </c>
      <c r="U12">
        <v>86.09</v>
      </c>
      <c r="V12">
        <v>12.91</v>
      </c>
      <c r="W12">
        <v>99</v>
      </c>
      <c r="X12" t="s">
        <v>441</v>
      </c>
      <c r="Y12" t="s">
        <v>442</v>
      </c>
      <c r="Z12" t="s">
        <v>443</v>
      </c>
      <c r="AA12">
        <v>700000</v>
      </c>
      <c r="AB12" t="s">
        <v>114</v>
      </c>
      <c r="AF12" t="s">
        <v>444</v>
      </c>
      <c r="AG12" t="s">
        <v>445</v>
      </c>
      <c r="AI12">
        <v>1</v>
      </c>
      <c r="AJ12" t="s">
        <v>321</v>
      </c>
      <c r="AK12" t="s">
        <v>445</v>
      </c>
      <c r="AP12" t="s">
        <v>446</v>
      </c>
    </row>
    <row r="13" spans="1:43">
      <c r="A13" t="s">
        <v>53</v>
      </c>
      <c r="B13" t="s">
        <v>447</v>
      </c>
      <c r="C13" t="s">
        <v>436</v>
      </c>
      <c r="D13" t="s">
        <v>55</v>
      </c>
      <c r="E13" s="122">
        <v>46169</v>
      </c>
      <c r="F13" s="122">
        <v>46142</v>
      </c>
      <c r="G13" s="122">
        <v>46143</v>
      </c>
      <c r="H13" t="s">
        <v>437</v>
      </c>
      <c r="I13" t="s">
        <v>437</v>
      </c>
      <c r="J13" t="s">
        <v>438</v>
      </c>
      <c r="M13" t="s">
        <v>448</v>
      </c>
      <c r="N13" t="s">
        <v>439</v>
      </c>
      <c r="Q13" s="122">
        <v>46143</v>
      </c>
      <c r="R13">
        <v>0</v>
      </c>
      <c r="S13">
        <v>0</v>
      </c>
      <c r="T13" t="s">
        <v>463</v>
      </c>
      <c r="U13">
        <v>23.95</v>
      </c>
      <c r="V13">
        <v>3.59</v>
      </c>
      <c r="W13">
        <v>27.54</v>
      </c>
      <c r="X13" t="s">
        <v>441</v>
      </c>
      <c r="Y13" t="s">
        <v>442</v>
      </c>
      <c r="Z13" t="s">
        <v>443</v>
      </c>
      <c r="AA13">
        <v>700000</v>
      </c>
      <c r="AB13" t="s">
        <v>114</v>
      </c>
      <c r="AF13" t="s">
        <v>444</v>
      </c>
      <c r="AG13" t="s">
        <v>445</v>
      </c>
      <c r="AH13" t="s">
        <v>445</v>
      </c>
      <c r="AI13">
        <v>1</v>
      </c>
      <c r="AJ13" t="s">
        <v>326</v>
      </c>
      <c r="AK13">
        <v>1</v>
      </c>
      <c r="AP13" t="s">
        <v>446</v>
      </c>
    </row>
    <row r="14" spans="1:43">
      <c r="A14" t="s">
        <v>53</v>
      </c>
      <c r="B14" t="s">
        <v>464</v>
      </c>
      <c r="C14" t="s">
        <v>453</v>
      </c>
      <c r="D14" t="s">
        <v>55</v>
      </c>
      <c r="E14" s="122">
        <v>46201</v>
      </c>
      <c r="F14" s="122">
        <v>46198</v>
      </c>
      <c r="G14" s="122">
        <v>46199</v>
      </c>
      <c r="H14" t="s">
        <v>437</v>
      </c>
      <c r="I14" t="s">
        <v>437</v>
      </c>
      <c r="J14" t="s">
        <v>438</v>
      </c>
      <c r="M14" t="s">
        <v>306</v>
      </c>
      <c r="N14" t="s">
        <v>439</v>
      </c>
      <c r="Q14" s="122">
        <v>46199</v>
      </c>
      <c r="R14">
        <v>0</v>
      </c>
      <c r="S14">
        <v>0</v>
      </c>
      <c r="T14" t="s">
        <v>465</v>
      </c>
      <c r="U14">
        <v>18.850000000000001</v>
      </c>
      <c r="V14">
        <v>2.83</v>
      </c>
      <c r="W14">
        <v>21.68</v>
      </c>
      <c r="X14" t="s">
        <v>441</v>
      </c>
      <c r="Y14" t="s">
        <v>442</v>
      </c>
      <c r="Z14" t="s">
        <v>443</v>
      </c>
      <c r="AA14">
        <v>700000</v>
      </c>
      <c r="AB14" t="s">
        <v>114</v>
      </c>
      <c r="AF14" t="s">
        <v>444</v>
      </c>
      <c r="AG14" t="s">
        <v>445</v>
      </c>
      <c r="AI14">
        <v>1</v>
      </c>
      <c r="AJ14" t="s">
        <v>334</v>
      </c>
      <c r="AK14" t="s">
        <v>445</v>
      </c>
      <c r="AP14" t="s">
        <v>446</v>
      </c>
    </row>
    <row r="15" spans="1:43">
      <c r="A15" t="s">
        <v>53</v>
      </c>
      <c r="B15" t="s">
        <v>464</v>
      </c>
      <c r="C15" t="s">
        <v>453</v>
      </c>
      <c r="D15" t="s">
        <v>55</v>
      </c>
      <c r="E15" s="122">
        <v>46201</v>
      </c>
      <c r="F15" s="122">
        <v>46198</v>
      </c>
      <c r="G15" s="122">
        <v>46219</v>
      </c>
      <c r="H15" t="s">
        <v>437</v>
      </c>
      <c r="I15" t="s">
        <v>437</v>
      </c>
      <c r="J15" t="s">
        <v>301</v>
      </c>
      <c r="K15" t="s">
        <v>306</v>
      </c>
      <c r="L15" t="s">
        <v>299</v>
      </c>
      <c r="M15" t="s">
        <v>306</v>
      </c>
      <c r="N15" t="s">
        <v>450</v>
      </c>
      <c r="O15">
        <v>9494042288</v>
      </c>
      <c r="Q15" s="122">
        <v>46219</v>
      </c>
      <c r="R15">
        <v>0</v>
      </c>
      <c r="S15">
        <v>0</v>
      </c>
      <c r="T15" t="s">
        <v>466</v>
      </c>
      <c r="U15">
        <v>498.35</v>
      </c>
      <c r="V15">
        <v>74.75</v>
      </c>
      <c r="W15">
        <v>573.1</v>
      </c>
      <c r="X15" t="s">
        <v>441</v>
      </c>
      <c r="Y15" t="s">
        <v>442</v>
      </c>
      <c r="Z15" t="s">
        <v>443</v>
      </c>
      <c r="AA15">
        <v>700000</v>
      </c>
      <c r="AB15" t="s">
        <v>114</v>
      </c>
      <c r="AF15" t="s">
        <v>444</v>
      </c>
      <c r="AG15" t="s">
        <v>445</v>
      </c>
      <c r="AI15">
        <v>1</v>
      </c>
      <c r="AJ15" t="s">
        <v>334</v>
      </c>
      <c r="AK15" t="s">
        <v>445</v>
      </c>
      <c r="AP15" t="s">
        <v>446</v>
      </c>
    </row>
    <row r="16" spans="1:43">
      <c r="A16" t="s">
        <v>53</v>
      </c>
      <c r="B16" t="s">
        <v>467</v>
      </c>
      <c r="C16" t="s">
        <v>468</v>
      </c>
      <c r="D16" t="s">
        <v>55</v>
      </c>
      <c r="E16" s="122">
        <v>46140</v>
      </c>
      <c r="F16" s="122">
        <v>46134</v>
      </c>
      <c r="G16" s="122">
        <v>46142</v>
      </c>
      <c r="H16" t="s">
        <v>437</v>
      </c>
      <c r="I16" t="s">
        <v>437</v>
      </c>
      <c r="J16" t="s">
        <v>301</v>
      </c>
      <c r="K16" t="s">
        <v>469</v>
      </c>
      <c r="L16" t="s">
        <v>306</v>
      </c>
      <c r="M16" t="s">
        <v>306</v>
      </c>
      <c r="N16" t="s">
        <v>450</v>
      </c>
      <c r="O16">
        <v>9493654356</v>
      </c>
      <c r="Q16" s="122">
        <v>46142</v>
      </c>
      <c r="R16">
        <v>0</v>
      </c>
      <c r="S16">
        <v>0</v>
      </c>
      <c r="T16" t="s">
        <v>470</v>
      </c>
      <c r="U16">
        <v>487.5</v>
      </c>
      <c r="V16">
        <v>73.13</v>
      </c>
      <c r="W16">
        <v>560.63</v>
      </c>
      <c r="X16" t="s">
        <v>441</v>
      </c>
      <c r="Y16" t="s">
        <v>442</v>
      </c>
      <c r="Z16" t="s">
        <v>443</v>
      </c>
      <c r="AA16">
        <v>700000</v>
      </c>
      <c r="AB16" t="s">
        <v>114</v>
      </c>
      <c r="AF16" t="s">
        <v>444</v>
      </c>
      <c r="AG16" t="s">
        <v>445</v>
      </c>
      <c r="AI16">
        <v>1</v>
      </c>
      <c r="AJ16" t="s">
        <v>315</v>
      </c>
      <c r="AK16" t="s">
        <v>445</v>
      </c>
      <c r="AP16" t="s">
        <v>446</v>
      </c>
    </row>
    <row r="17" spans="1:42">
      <c r="A17" t="s">
        <v>53</v>
      </c>
      <c r="B17" t="s">
        <v>467</v>
      </c>
      <c r="C17" t="s">
        <v>468</v>
      </c>
      <c r="D17" t="s">
        <v>55</v>
      </c>
      <c r="E17" s="122">
        <v>46140</v>
      </c>
      <c r="F17" s="122">
        <v>46134</v>
      </c>
      <c r="G17" s="122">
        <v>46135</v>
      </c>
      <c r="H17" t="s">
        <v>437</v>
      </c>
      <c r="I17" t="s">
        <v>437</v>
      </c>
      <c r="J17" t="s">
        <v>438</v>
      </c>
      <c r="M17" t="s">
        <v>306</v>
      </c>
      <c r="N17" t="s">
        <v>439</v>
      </c>
      <c r="Q17" s="122">
        <v>46135</v>
      </c>
      <c r="R17">
        <v>0</v>
      </c>
      <c r="S17">
        <v>0</v>
      </c>
      <c r="T17" t="s">
        <v>440</v>
      </c>
      <c r="U17">
        <v>6.55</v>
      </c>
      <c r="V17">
        <v>0.98</v>
      </c>
      <c r="W17">
        <v>7.53</v>
      </c>
      <c r="X17" t="s">
        <v>441</v>
      </c>
      <c r="Y17" t="s">
        <v>442</v>
      </c>
      <c r="Z17" t="s">
        <v>443</v>
      </c>
      <c r="AA17">
        <v>700000</v>
      </c>
      <c r="AB17" t="s">
        <v>114</v>
      </c>
      <c r="AF17" t="s">
        <v>444</v>
      </c>
      <c r="AG17" t="s">
        <v>445</v>
      </c>
      <c r="AI17">
        <v>1</v>
      </c>
      <c r="AJ17" t="s">
        <v>315</v>
      </c>
      <c r="AK17" t="s">
        <v>445</v>
      </c>
      <c r="AP17" t="s">
        <v>446</v>
      </c>
    </row>
    <row r="18" spans="1:42">
      <c r="A18" t="s">
        <v>53</v>
      </c>
      <c r="B18" t="s">
        <v>471</v>
      </c>
      <c r="C18" t="s">
        <v>468</v>
      </c>
      <c r="D18" t="s">
        <v>55</v>
      </c>
      <c r="E18" s="122">
        <v>46140</v>
      </c>
      <c r="F18" s="122">
        <v>46101</v>
      </c>
      <c r="G18" s="122">
        <v>46107</v>
      </c>
      <c r="H18" t="s">
        <v>437</v>
      </c>
      <c r="I18" t="s">
        <v>437</v>
      </c>
      <c r="J18" t="s">
        <v>438</v>
      </c>
      <c r="M18" t="s">
        <v>299</v>
      </c>
      <c r="N18" t="s">
        <v>439</v>
      </c>
      <c r="Q18" s="122">
        <v>46107</v>
      </c>
      <c r="R18">
        <v>0</v>
      </c>
      <c r="S18">
        <v>0</v>
      </c>
      <c r="T18" t="s">
        <v>472</v>
      </c>
      <c r="U18">
        <v>8.16</v>
      </c>
      <c r="V18">
        <v>1.22</v>
      </c>
      <c r="W18">
        <v>9.3800000000000008</v>
      </c>
      <c r="X18" t="s">
        <v>441</v>
      </c>
      <c r="Y18" t="s">
        <v>473</v>
      </c>
      <c r="Z18" t="s">
        <v>443</v>
      </c>
      <c r="AA18">
        <v>700000</v>
      </c>
      <c r="AB18" t="s">
        <v>114</v>
      </c>
      <c r="AF18" t="s">
        <v>444</v>
      </c>
      <c r="AG18" t="s">
        <v>445</v>
      </c>
      <c r="AI18">
        <v>1</v>
      </c>
      <c r="AJ18" t="s">
        <v>300</v>
      </c>
      <c r="AK18" t="s">
        <v>445</v>
      </c>
      <c r="AP18" t="s">
        <v>446</v>
      </c>
    </row>
    <row r="19" spans="1:42">
      <c r="A19" t="s">
        <v>53</v>
      </c>
      <c r="B19" t="s">
        <v>471</v>
      </c>
      <c r="C19" t="s">
        <v>468</v>
      </c>
      <c r="D19" t="s">
        <v>55</v>
      </c>
      <c r="E19" s="122">
        <v>46140</v>
      </c>
      <c r="F19" s="122">
        <v>46101</v>
      </c>
      <c r="G19" s="122">
        <v>46107</v>
      </c>
      <c r="H19" t="s">
        <v>437</v>
      </c>
      <c r="I19" t="s">
        <v>437</v>
      </c>
      <c r="J19" t="s">
        <v>131</v>
      </c>
      <c r="K19" t="s">
        <v>299</v>
      </c>
      <c r="L19" t="s">
        <v>299</v>
      </c>
      <c r="M19" t="s">
        <v>299</v>
      </c>
      <c r="N19" t="s">
        <v>474</v>
      </c>
      <c r="O19">
        <v>1056857445</v>
      </c>
      <c r="Q19" s="122">
        <v>46107</v>
      </c>
      <c r="R19">
        <v>0</v>
      </c>
      <c r="S19">
        <v>1</v>
      </c>
      <c r="T19" t="s">
        <v>131</v>
      </c>
      <c r="U19">
        <v>155.66</v>
      </c>
      <c r="V19">
        <v>23.35</v>
      </c>
      <c r="W19">
        <v>179.01</v>
      </c>
      <c r="X19" t="s">
        <v>441</v>
      </c>
      <c r="Y19" t="s">
        <v>473</v>
      </c>
      <c r="Z19" t="s">
        <v>443</v>
      </c>
      <c r="AA19">
        <v>700000</v>
      </c>
      <c r="AB19" t="s">
        <v>114</v>
      </c>
      <c r="AF19" t="s">
        <v>444</v>
      </c>
      <c r="AG19" t="s">
        <v>445</v>
      </c>
      <c r="AI19">
        <v>1</v>
      </c>
      <c r="AJ19" t="s">
        <v>300</v>
      </c>
      <c r="AK19" t="s">
        <v>445</v>
      </c>
      <c r="AP19" t="s">
        <v>446</v>
      </c>
    </row>
    <row r="20" spans="1:42">
      <c r="A20" t="s">
        <v>53</v>
      </c>
      <c r="B20" t="s">
        <v>471</v>
      </c>
      <c r="C20" t="s">
        <v>475</v>
      </c>
      <c r="D20" t="s">
        <v>55</v>
      </c>
      <c r="E20" s="122">
        <v>46110</v>
      </c>
      <c r="F20" s="122">
        <v>46101</v>
      </c>
      <c r="G20" s="122">
        <v>46107</v>
      </c>
      <c r="H20" t="s">
        <v>437</v>
      </c>
      <c r="I20" t="s">
        <v>437</v>
      </c>
      <c r="J20" t="s">
        <v>301</v>
      </c>
      <c r="K20" t="s">
        <v>306</v>
      </c>
      <c r="L20" t="s">
        <v>299</v>
      </c>
      <c r="M20" t="s">
        <v>299</v>
      </c>
      <c r="N20" t="s">
        <v>450</v>
      </c>
      <c r="O20">
        <v>6027593843</v>
      </c>
      <c r="Q20" s="122">
        <v>46107</v>
      </c>
      <c r="R20">
        <v>0</v>
      </c>
      <c r="S20">
        <v>0</v>
      </c>
      <c r="T20" t="s">
        <v>476</v>
      </c>
      <c r="U20">
        <v>865.65</v>
      </c>
      <c r="V20">
        <v>129.85</v>
      </c>
      <c r="W20">
        <v>995.5</v>
      </c>
      <c r="X20" t="s">
        <v>441</v>
      </c>
      <c r="Y20" t="s">
        <v>473</v>
      </c>
      <c r="Z20" t="s">
        <v>443</v>
      </c>
      <c r="AA20">
        <v>700000</v>
      </c>
      <c r="AB20" t="s">
        <v>114</v>
      </c>
      <c r="AF20" t="s">
        <v>444</v>
      </c>
      <c r="AG20" t="s">
        <v>445</v>
      </c>
      <c r="AI20">
        <v>1</v>
      </c>
      <c r="AJ20" t="s">
        <v>300</v>
      </c>
      <c r="AK20" t="s">
        <v>445</v>
      </c>
      <c r="AP20" t="s">
        <v>446</v>
      </c>
    </row>
    <row r="21" spans="1:42">
      <c r="A21" t="s">
        <v>53</v>
      </c>
      <c r="B21" t="s">
        <v>471</v>
      </c>
      <c r="C21" t="s">
        <v>475</v>
      </c>
      <c r="D21" t="s">
        <v>55</v>
      </c>
      <c r="E21" s="122">
        <v>46110</v>
      </c>
      <c r="F21" s="122">
        <v>46101</v>
      </c>
      <c r="G21" s="122">
        <v>46102</v>
      </c>
      <c r="H21" t="s">
        <v>437</v>
      </c>
      <c r="I21" t="s">
        <v>437</v>
      </c>
      <c r="J21" t="s">
        <v>438</v>
      </c>
      <c r="M21" t="s">
        <v>299</v>
      </c>
      <c r="N21" t="s">
        <v>439</v>
      </c>
      <c r="Q21" s="122">
        <v>46102</v>
      </c>
      <c r="R21">
        <v>0</v>
      </c>
      <c r="S21">
        <v>0</v>
      </c>
      <c r="T21" t="s">
        <v>440</v>
      </c>
      <c r="U21">
        <v>6.55</v>
      </c>
      <c r="V21">
        <v>0.98</v>
      </c>
      <c r="W21">
        <v>7.53</v>
      </c>
      <c r="X21" t="s">
        <v>441</v>
      </c>
      <c r="Y21" t="s">
        <v>473</v>
      </c>
      <c r="Z21" t="s">
        <v>443</v>
      </c>
      <c r="AA21">
        <v>700000</v>
      </c>
      <c r="AB21" t="s">
        <v>114</v>
      </c>
      <c r="AF21" t="s">
        <v>444</v>
      </c>
      <c r="AG21" t="s">
        <v>445</v>
      </c>
      <c r="AI21">
        <v>1</v>
      </c>
      <c r="AJ21" t="s">
        <v>300</v>
      </c>
      <c r="AK21" t="s">
        <v>445</v>
      </c>
      <c r="AP21" t="s">
        <v>446</v>
      </c>
    </row>
    <row r="22" spans="1:42">
      <c r="A22" t="s">
        <v>53</v>
      </c>
      <c r="B22" t="s">
        <v>471</v>
      </c>
      <c r="C22" t="s">
        <v>468</v>
      </c>
      <c r="D22" t="s">
        <v>55</v>
      </c>
      <c r="E22" s="122">
        <v>46140</v>
      </c>
      <c r="F22" s="122">
        <v>46101</v>
      </c>
      <c r="G22" s="122">
        <v>46107</v>
      </c>
      <c r="H22" t="s">
        <v>437</v>
      </c>
      <c r="I22" t="s">
        <v>437</v>
      </c>
      <c r="J22" t="s">
        <v>131</v>
      </c>
      <c r="K22" t="s">
        <v>299</v>
      </c>
      <c r="L22" t="s">
        <v>299</v>
      </c>
      <c r="M22" t="s">
        <v>299</v>
      </c>
      <c r="N22" t="s">
        <v>474</v>
      </c>
      <c r="O22">
        <v>1056857445</v>
      </c>
      <c r="P22" t="s">
        <v>477</v>
      </c>
      <c r="Q22" s="122">
        <v>46107</v>
      </c>
      <c r="R22">
        <v>0</v>
      </c>
      <c r="S22">
        <v>1</v>
      </c>
      <c r="T22" t="s">
        <v>477</v>
      </c>
      <c r="U22">
        <v>13.04</v>
      </c>
      <c r="V22">
        <v>1.96</v>
      </c>
      <c r="W22">
        <v>15</v>
      </c>
      <c r="X22" t="s">
        <v>441</v>
      </c>
      <c r="Y22" t="s">
        <v>473</v>
      </c>
      <c r="Z22" t="s">
        <v>443</v>
      </c>
      <c r="AA22">
        <v>700000</v>
      </c>
      <c r="AB22" t="s">
        <v>114</v>
      </c>
      <c r="AF22" t="s">
        <v>444</v>
      </c>
      <c r="AG22" t="s">
        <v>445</v>
      </c>
      <c r="AI22">
        <v>1</v>
      </c>
      <c r="AJ22" t="s">
        <v>300</v>
      </c>
      <c r="AK22" t="s">
        <v>445</v>
      </c>
      <c r="AP22" t="s">
        <v>446</v>
      </c>
    </row>
    <row r="23" spans="1:42">
      <c r="A23" t="s">
        <v>53</v>
      </c>
      <c r="B23" t="s">
        <v>471</v>
      </c>
      <c r="C23" t="s">
        <v>468</v>
      </c>
      <c r="D23" t="s">
        <v>55</v>
      </c>
      <c r="E23" s="122">
        <v>46140</v>
      </c>
      <c r="F23" s="122">
        <v>46101</v>
      </c>
      <c r="G23" s="122">
        <v>46107</v>
      </c>
      <c r="H23" t="s">
        <v>437</v>
      </c>
      <c r="I23" t="s">
        <v>437</v>
      </c>
      <c r="J23" t="s">
        <v>438</v>
      </c>
      <c r="M23" t="s">
        <v>299</v>
      </c>
      <c r="N23" t="s">
        <v>439</v>
      </c>
      <c r="Q23" s="122">
        <v>46107</v>
      </c>
      <c r="R23">
        <v>0</v>
      </c>
      <c r="S23">
        <v>0</v>
      </c>
      <c r="T23" t="s">
        <v>478</v>
      </c>
      <c r="U23">
        <v>0.55999999999999905</v>
      </c>
      <c r="V23">
        <v>0.08</v>
      </c>
      <c r="W23">
        <v>0.63999999999999901</v>
      </c>
      <c r="X23" t="s">
        <v>441</v>
      </c>
      <c r="Y23" t="s">
        <v>473</v>
      </c>
      <c r="Z23" t="s">
        <v>443</v>
      </c>
      <c r="AA23">
        <v>700000</v>
      </c>
      <c r="AB23" t="s">
        <v>114</v>
      </c>
      <c r="AF23" t="s">
        <v>444</v>
      </c>
      <c r="AG23" t="s">
        <v>445</v>
      </c>
      <c r="AI23">
        <v>1</v>
      </c>
      <c r="AJ23" t="s">
        <v>300</v>
      </c>
      <c r="AK23" t="s">
        <v>445</v>
      </c>
      <c r="AP23" t="s">
        <v>446</v>
      </c>
    </row>
    <row r="24" spans="1:42">
      <c r="A24" t="s">
        <v>53</v>
      </c>
      <c r="B24" t="s">
        <v>471</v>
      </c>
      <c r="C24" t="s">
        <v>468</v>
      </c>
      <c r="D24" t="s">
        <v>55</v>
      </c>
      <c r="E24" s="122">
        <v>46140</v>
      </c>
      <c r="F24" s="122">
        <v>46101</v>
      </c>
      <c r="G24" s="122">
        <v>46107</v>
      </c>
      <c r="H24" t="s">
        <v>437</v>
      </c>
      <c r="I24" t="s">
        <v>437</v>
      </c>
      <c r="J24" t="s">
        <v>438</v>
      </c>
      <c r="M24" t="s">
        <v>299</v>
      </c>
      <c r="N24" t="s">
        <v>439</v>
      </c>
      <c r="Q24" s="122">
        <v>46107</v>
      </c>
      <c r="R24">
        <v>0</v>
      </c>
      <c r="S24">
        <v>0</v>
      </c>
      <c r="T24" t="s">
        <v>478</v>
      </c>
      <c r="U24">
        <v>0.55999999999999905</v>
      </c>
      <c r="V24">
        <v>0.08</v>
      </c>
      <c r="W24">
        <v>0.63999999999999901</v>
      </c>
      <c r="X24" t="s">
        <v>441</v>
      </c>
      <c r="Y24" t="s">
        <v>473</v>
      </c>
      <c r="Z24" t="s">
        <v>443</v>
      </c>
      <c r="AA24">
        <v>700000</v>
      </c>
      <c r="AB24" t="s">
        <v>114</v>
      </c>
      <c r="AF24" t="s">
        <v>444</v>
      </c>
      <c r="AG24" t="s">
        <v>445</v>
      </c>
      <c r="AI24">
        <v>1</v>
      </c>
      <c r="AJ24" t="s">
        <v>300</v>
      </c>
      <c r="AK24" t="s">
        <v>445</v>
      </c>
      <c r="AP24" t="s">
        <v>446</v>
      </c>
    </row>
    <row r="25" spans="1:42">
      <c r="A25" t="s">
        <v>53</v>
      </c>
      <c r="B25" t="s">
        <v>479</v>
      </c>
      <c r="C25" t="s">
        <v>468</v>
      </c>
      <c r="D25" t="s">
        <v>55</v>
      </c>
      <c r="E25" s="122">
        <v>46140</v>
      </c>
      <c r="F25" s="122">
        <v>46120</v>
      </c>
      <c r="G25" s="122">
        <v>46135</v>
      </c>
      <c r="H25" t="s">
        <v>437</v>
      </c>
      <c r="I25" t="s">
        <v>437</v>
      </c>
      <c r="J25" t="s">
        <v>438</v>
      </c>
      <c r="M25" t="s">
        <v>310</v>
      </c>
      <c r="N25" t="s">
        <v>439</v>
      </c>
      <c r="Q25" s="122">
        <v>46135</v>
      </c>
      <c r="R25">
        <v>0</v>
      </c>
      <c r="S25">
        <v>0</v>
      </c>
      <c r="T25" t="s">
        <v>449</v>
      </c>
      <c r="U25">
        <v>11.2</v>
      </c>
      <c r="V25">
        <v>1.68</v>
      </c>
      <c r="W25">
        <v>12.88</v>
      </c>
      <c r="X25" t="s">
        <v>480</v>
      </c>
      <c r="Y25" t="s">
        <v>473</v>
      </c>
      <c r="Z25" t="s">
        <v>443</v>
      </c>
      <c r="AA25">
        <v>700000</v>
      </c>
      <c r="AB25" t="s">
        <v>114</v>
      </c>
      <c r="AF25" t="s">
        <v>444</v>
      </c>
      <c r="AG25" t="s">
        <v>445</v>
      </c>
      <c r="AI25">
        <v>1</v>
      </c>
      <c r="AJ25" t="s">
        <v>317</v>
      </c>
      <c r="AK25" t="s">
        <v>445</v>
      </c>
      <c r="AP25" t="s">
        <v>446</v>
      </c>
    </row>
    <row r="26" spans="1:42">
      <c r="A26" t="s">
        <v>53</v>
      </c>
      <c r="B26" t="s">
        <v>479</v>
      </c>
      <c r="C26" t="s">
        <v>468</v>
      </c>
      <c r="D26" t="s">
        <v>55</v>
      </c>
      <c r="E26" s="122">
        <v>46140</v>
      </c>
      <c r="F26" s="122">
        <v>46120</v>
      </c>
      <c r="G26" s="122">
        <v>46150</v>
      </c>
      <c r="H26" t="s">
        <v>437</v>
      </c>
      <c r="I26" t="s">
        <v>437</v>
      </c>
      <c r="J26" t="s">
        <v>301</v>
      </c>
      <c r="K26" t="s">
        <v>306</v>
      </c>
      <c r="L26" t="s">
        <v>310</v>
      </c>
      <c r="M26" t="s">
        <v>310</v>
      </c>
      <c r="N26" t="s">
        <v>450</v>
      </c>
      <c r="O26">
        <v>9493595184</v>
      </c>
      <c r="Q26" s="122">
        <v>46150</v>
      </c>
      <c r="R26">
        <v>0</v>
      </c>
      <c r="S26">
        <v>0</v>
      </c>
      <c r="T26" t="s">
        <v>481</v>
      </c>
      <c r="U26">
        <v>514.21</v>
      </c>
      <c r="V26">
        <v>77.13</v>
      </c>
      <c r="W26">
        <v>591.34</v>
      </c>
      <c r="X26" t="s">
        <v>480</v>
      </c>
      <c r="Y26" t="s">
        <v>473</v>
      </c>
      <c r="Z26" t="s">
        <v>443</v>
      </c>
      <c r="AA26">
        <v>700000</v>
      </c>
      <c r="AB26" t="s">
        <v>114</v>
      </c>
      <c r="AF26" t="s">
        <v>444</v>
      </c>
      <c r="AG26" t="s">
        <v>445</v>
      </c>
      <c r="AI26">
        <v>1</v>
      </c>
      <c r="AJ26" t="s">
        <v>317</v>
      </c>
      <c r="AK26" t="s">
        <v>445</v>
      </c>
      <c r="AP26" t="s">
        <v>446</v>
      </c>
    </row>
    <row r="27" spans="1:42">
      <c r="A27" t="s">
        <v>53</v>
      </c>
      <c r="B27" t="s">
        <v>479</v>
      </c>
      <c r="C27" t="s">
        <v>468</v>
      </c>
      <c r="D27" t="s">
        <v>55</v>
      </c>
      <c r="E27" s="122">
        <v>46140</v>
      </c>
      <c r="F27" s="122">
        <v>46120</v>
      </c>
      <c r="G27" s="122">
        <v>46149</v>
      </c>
      <c r="H27" t="s">
        <v>437</v>
      </c>
      <c r="I27" t="s">
        <v>437</v>
      </c>
      <c r="J27" t="s">
        <v>301</v>
      </c>
      <c r="K27" t="s">
        <v>306</v>
      </c>
      <c r="L27" t="s">
        <v>310</v>
      </c>
      <c r="M27" t="s">
        <v>310</v>
      </c>
      <c r="N27" t="s">
        <v>450</v>
      </c>
      <c r="O27">
        <v>9493663140</v>
      </c>
      <c r="Q27" s="122">
        <v>46149</v>
      </c>
      <c r="R27">
        <v>0</v>
      </c>
      <c r="S27">
        <v>0</v>
      </c>
      <c r="T27" t="s">
        <v>482</v>
      </c>
      <c r="U27">
        <v>70.97</v>
      </c>
      <c r="V27">
        <v>10.65</v>
      </c>
      <c r="W27">
        <v>81.62</v>
      </c>
      <c r="X27" t="s">
        <v>480</v>
      </c>
      <c r="Y27" t="s">
        <v>473</v>
      </c>
      <c r="Z27" t="s">
        <v>443</v>
      </c>
      <c r="AA27">
        <v>700000</v>
      </c>
      <c r="AB27" t="s">
        <v>114</v>
      </c>
      <c r="AF27" t="s">
        <v>444</v>
      </c>
      <c r="AG27" t="s">
        <v>445</v>
      </c>
      <c r="AI27">
        <v>1</v>
      </c>
      <c r="AJ27" t="s">
        <v>317</v>
      </c>
      <c r="AK27" t="s">
        <v>445</v>
      </c>
      <c r="AP27" t="s">
        <v>446</v>
      </c>
    </row>
    <row r="28" spans="1:42">
      <c r="A28" t="s">
        <v>53</v>
      </c>
      <c r="B28" t="s">
        <v>479</v>
      </c>
      <c r="C28" t="s">
        <v>468</v>
      </c>
      <c r="D28" t="s">
        <v>55</v>
      </c>
      <c r="E28" s="122">
        <v>46140</v>
      </c>
      <c r="F28" s="122">
        <v>46120</v>
      </c>
      <c r="G28" s="122">
        <v>46137</v>
      </c>
      <c r="H28" t="s">
        <v>437</v>
      </c>
      <c r="I28" t="s">
        <v>437</v>
      </c>
      <c r="J28" t="s">
        <v>438</v>
      </c>
      <c r="M28" t="s">
        <v>310</v>
      </c>
      <c r="N28" t="s">
        <v>439</v>
      </c>
      <c r="Q28" s="122">
        <v>46137</v>
      </c>
      <c r="R28">
        <v>0</v>
      </c>
      <c r="S28">
        <v>0</v>
      </c>
      <c r="T28" t="s">
        <v>449</v>
      </c>
      <c r="U28">
        <v>11.2</v>
      </c>
      <c r="V28">
        <v>1.68</v>
      </c>
      <c r="W28">
        <v>12.88</v>
      </c>
      <c r="X28" t="s">
        <v>480</v>
      </c>
      <c r="Y28" t="s">
        <v>473</v>
      </c>
      <c r="Z28" t="s">
        <v>443</v>
      </c>
      <c r="AA28">
        <v>700000</v>
      </c>
      <c r="AB28" t="s">
        <v>114</v>
      </c>
      <c r="AF28" t="s">
        <v>444</v>
      </c>
      <c r="AG28" t="s">
        <v>445</v>
      </c>
      <c r="AI28">
        <v>1</v>
      </c>
      <c r="AJ28" t="s">
        <v>317</v>
      </c>
      <c r="AK28" t="s">
        <v>445</v>
      </c>
      <c r="AP28" t="s">
        <v>446</v>
      </c>
    </row>
    <row r="29" spans="1:42">
      <c r="A29" t="s">
        <v>53</v>
      </c>
      <c r="B29" t="s">
        <v>479</v>
      </c>
      <c r="C29" t="s">
        <v>468</v>
      </c>
      <c r="D29" t="s">
        <v>55</v>
      </c>
      <c r="E29" s="122">
        <v>46140</v>
      </c>
      <c r="F29" s="122">
        <v>46120</v>
      </c>
      <c r="G29" s="122">
        <v>46121</v>
      </c>
      <c r="H29" t="s">
        <v>437</v>
      </c>
      <c r="I29" t="s">
        <v>437</v>
      </c>
      <c r="J29" t="s">
        <v>438</v>
      </c>
      <c r="M29" t="s">
        <v>310</v>
      </c>
      <c r="N29" t="s">
        <v>439</v>
      </c>
      <c r="Q29" s="122">
        <v>46121</v>
      </c>
      <c r="R29">
        <v>0</v>
      </c>
      <c r="S29">
        <v>0</v>
      </c>
      <c r="T29" t="s">
        <v>440</v>
      </c>
      <c r="U29">
        <v>6.55</v>
      </c>
      <c r="V29">
        <v>0.98</v>
      </c>
      <c r="W29">
        <v>7.53</v>
      </c>
      <c r="X29" t="s">
        <v>480</v>
      </c>
      <c r="Y29" t="s">
        <v>473</v>
      </c>
      <c r="Z29" t="s">
        <v>443</v>
      </c>
      <c r="AA29">
        <v>700000</v>
      </c>
      <c r="AB29" t="s">
        <v>114</v>
      </c>
      <c r="AF29" t="s">
        <v>444</v>
      </c>
      <c r="AG29" t="s">
        <v>445</v>
      </c>
      <c r="AI29">
        <v>1</v>
      </c>
      <c r="AJ29" t="s">
        <v>317</v>
      </c>
      <c r="AK29" t="s">
        <v>445</v>
      </c>
      <c r="AP29" t="s">
        <v>446</v>
      </c>
    </row>
    <row r="30" spans="1:42">
      <c r="A30" t="s">
        <v>53</v>
      </c>
      <c r="B30" t="s">
        <v>479</v>
      </c>
      <c r="C30" t="s">
        <v>468</v>
      </c>
      <c r="D30" t="s">
        <v>55</v>
      </c>
      <c r="E30" s="122">
        <v>46140</v>
      </c>
      <c r="F30" s="122">
        <v>46120</v>
      </c>
      <c r="G30" s="122">
        <v>46152</v>
      </c>
      <c r="H30" t="s">
        <v>437</v>
      </c>
      <c r="I30" t="s">
        <v>437</v>
      </c>
      <c r="J30" t="s">
        <v>301</v>
      </c>
      <c r="K30" t="s">
        <v>310</v>
      </c>
      <c r="L30" t="s">
        <v>306</v>
      </c>
      <c r="M30" t="s">
        <v>310</v>
      </c>
      <c r="N30" t="s">
        <v>450</v>
      </c>
      <c r="O30">
        <v>9493656839</v>
      </c>
      <c r="Q30" s="122">
        <v>46152</v>
      </c>
      <c r="R30">
        <v>0</v>
      </c>
      <c r="S30">
        <v>0</v>
      </c>
      <c r="T30" t="s">
        <v>483</v>
      </c>
      <c r="U30">
        <v>137.74</v>
      </c>
      <c r="V30">
        <v>20.66</v>
      </c>
      <c r="W30">
        <v>158.4</v>
      </c>
      <c r="X30" t="s">
        <v>480</v>
      </c>
      <c r="Y30" t="s">
        <v>473</v>
      </c>
      <c r="Z30" t="s">
        <v>443</v>
      </c>
      <c r="AA30">
        <v>700000</v>
      </c>
      <c r="AB30" t="s">
        <v>114</v>
      </c>
      <c r="AF30" t="s">
        <v>444</v>
      </c>
      <c r="AG30" t="s">
        <v>445</v>
      </c>
      <c r="AI30">
        <v>1</v>
      </c>
      <c r="AJ30" t="s">
        <v>317</v>
      </c>
      <c r="AK30" t="s">
        <v>445</v>
      </c>
      <c r="AP30" t="s">
        <v>446</v>
      </c>
    </row>
    <row r="31" spans="1:42">
      <c r="A31" t="s">
        <v>53</v>
      </c>
      <c r="B31" t="s">
        <v>484</v>
      </c>
      <c r="C31" t="s">
        <v>436</v>
      </c>
      <c r="D31" t="s">
        <v>55</v>
      </c>
      <c r="E31" s="122">
        <v>46169</v>
      </c>
      <c r="F31" s="122">
        <v>46149</v>
      </c>
      <c r="G31" s="122">
        <v>46162</v>
      </c>
      <c r="H31" t="s">
        <v>437</v>
      </c>
      <c r="I31" t="s">
        <v>437</v>
      </c>
      <c r="J31" t="s">
        <v>438</v>
      </c>
      <c r="M31" t="s">
        <v>323</v>
      </c>
      <c r="N31" t="s">
        <v>439</v>
      </c>
      <c r="Q31" s="122">
        <v>46162</v>
      </c>
      <c r="R31">
        <v>0</v>
      </c>
      <c r="S31">
        <v>0</v>
      </c>
      <c r="T31" t="s">
        <v>472</v>
      </c>
      <c r="U31">
        <v>8.16</v>
      </c>
      <c r="V31">
        <v>1.22</v>
      </c>
      <c r="W31">
        <v>9.3800000000000008</v>
      </c>
      <c r="X31" t="s">
        <v>441</v>
      </c>
      <c r="Y31" t="s">
        <v>442</v>
      </c>
      <c r="Z31" t="s">
        <v>443</v>
      </c>
      <c r="AA31">
        <v>700000</v>
      </c>
      <c r="AB31" t="s">
        <v>114</v>
      </c>
      <c r="AF31" t="s">
        <v>444</v>
      </c>
      <c r="AG31" t="s">
        <v>445</v>
      </c>
      <c r="AI31">
        <v>1</v>
      </c>
      <c r="AJ31" t="s">
        <v>324</v>
      </c>
      <c r="AK31" t="s">
        <v>445</v>
      </c>
      <c r="AP31" t="s">
        <v>446</v>
      </c>
    </row>
    <row r="32" spans="1:42">
      <c r="A32" t="s">
        <v>53</v>
      </c>
      <c r="B32" t="s">
        <v>484</v>
      </c>
      <c r="C32" t="s">
        <v>436</v>
      </c>
      <c r="D32" t="s">
        <v>55</v>
      </c>
      <c r="E32" s="122">
        <v>46169</v>
      </c>
      <c r="F32" s="122">
        <v>46149</v>
      </c>
      <c r="G32" s="122">
        <v>46161</v>
      </c>
      <c r="H32" t="s">
        <v>437</v>
      </c>
      <c r="I32" t="s">
        <v>437</v>
      </c>
      <c r="J32" t="s">
        <v>438</v>
      </c>
      <c r="M32" t="s">
        <v>323</v>
      </c>
      <c r="N32" t="s">
        <v>439</v>
      </c>
      <c r="Q32" s="122">
        <v>46161</v>
      </c>
      <c r="R32">
        <v>0</v>
      </c>
      <c r="S32">
        <v>0</v>
      </c>
      <c r="T32" t="s">
        <v>449</v>
      </c>
      <c r="U32">
        <v>11.2</v>
      </c>
      <c r="V32">
        <v>1.68</v>
      </c>
      <c r="W32">
        <v>12.88</v>
      </c>
      <c r="X32" t="s">
        <v>441</v>
      </c>
      <c r="Y32" t="s">
        <v>442</v>
      </c>
      <c r="Z32" t="s">
        <v>443</v>
      </c>
      <c r="AA32">
        <v>700000</v>
      </c>
      <c r="AB32" t="s">
        <v>114</v>
      </c>
      <c r="AF32" t="s">
        <v>444</v>
      </c>
      <c r="AG32" t="s">
        <v>445</v>
      </c>
      <c r="AI32">
        <v>1</v>
      </c>
      <c r="AJ32" t="s">
        <v>324</v>
      </c>
      <c r="AK32" t="s">
        <v>445</v>
      </c>
      <c r="AP32" t="s">
        <v>446</v>
      </c>
    </row>
    <row r="33" spans="1:42">
      <c r="A33" t="s">
        <v>53</v>
      </c>
      <c r="B33" t="s">
        <v>484</v>
      </c>
      <c r="C33" t="s">
        <v>436</v>
      </c>
      <c r="D33" t="s">
        <v>55</v>
      </c>
      <c r="E33" s="122">
        <v>46169</v>
      </c>
      <c r="F33" s="122">
        <v>46149</v>
      </c>
      <c r="G33" s="122">
        <v>46150</v>
      </c>
      <c r="H33" t="s">
        <v>437</v>
      </c>
      <c r="I33" t="s">
        <v>437</v>
      </c>
      <c r="J33" t="s">
        <v>438</v>
      </c>
      <c r="M33" t="s">
        <v>323</v>
      </c>
      <c r="N33" t="s">
        <v>439</v>
      </c>
      <c r="Q33" s="122">
        <v>46150</v>
      </c>
      <c r="R33">
        <v>0</v>
      </c>
      <c r="S33">
        <v>0</v>
      </c>
      <c r="T33" t="s">
        <v>440</v>
      </c>
      <c r="U33">
        <v>6.55</v>
      </c>
      <c r="V33">
        <v>0.98</v>
      </c>
      <c r="W33">
        <v>7.53</v>
      </c>
      <c r="X33" t="s">
        <v>441</v>
      </c>
      <c r="Y33" t="s">
        <v>442</v>
      </c>
      <c r="Z33" t="s">
        <v>443</v>
      </c>
      <c r="AA33">
        <v>700000</v>
      </c>
      <c r="AB33" t="s">
        <v>114</v>
      </c>
      <c r="AF33" t="s">
        <v>444</v>
      </c>
      <c r="AG33" t="s">
        <v>445</v>
      </c>
      <c r="AI33">
        <v>1</v>
      </c>
      <c r="AJ33" t="s">
        <v>324</v>
      </c>
      <c r="AK33" t="s">
        <v>445</v>
      </c>
      <c r="AP33" t="s">
        <v>446</v>
      </c>
    </row>
    <row r="34" spans="1:42">
      <c r="A34" t="s">
        <v>53</v>
      </c>
      <c r="B34" t="s">
        <v>484</v>
      </c>
      <c r="C34" t="s">
        <v>436</v>
      </c>
      <c r="D34" t="s">
        <v>55</v>
      </c>
      <c r="E34" s="122">
        <v>46169</v>
      </c>
      <c r="F34" s="122">
        <v>46149</v>
      </c>
      <c r="G34" s="122">
        <v>46162</v>
      </c>
      <c r="H34" t="s">
        <v>437</v>
      </c>
      <c r="I34" t="s">
        <v>437</v>
      </c>
      <c r="J34" t="s">
        <v>438</v>
      </c>
      <c r="M34" t="s">
        <v>323</v>
      </c>
      <c r="N34" t="s">
        <v>439</v>
      </c>
      <c r="Q34" s="122">
        <v>46162</v>
      </c>
      <c r="R34">
        <v>0</v>
      </c>
      <c r="S34">
        <v>0</v>
      </c>
      <c r="T34" t="s">
        <v>478</v>
      </c>
      <c r="U34">
        <v>0.55999999999999905</v>
      </c>
      <c r="V34">
        <v>0.08</v>
      </c>
      <c r="W34">
        <v>0.63999999999999901</v>
      </c>
      <c r="X34" t="s">
        <v>441</v>
      </c>
      <c r="Y34" t="s">
        <v>442</v>
      </c>
      <c r="Z34" t="s">
        <v>443</v>
      </c>
      <c r="AA34">
        <v>700000</v>
      </c>
      <c r="AB34" t="s">
        <v>114</v>
      </c>
      <c r="AF34" t="s">
        <v>444</v>
      </c>
      <c r="AG34" t="s">
        <v>445</v>
      </c>
      <c r="AI34">
        <v>1</v>
      </c>
      <c r="AJ34" t="s">
        <v>324</v>
      </c>
      <c r="AK34" t="s">
        <v>445</v>
      </c>
      <c r="AP34" t="s">
        <v>446</v>
      </c>
    </row>
    <row r="35" spans="1:42">
      <c r="A35" t="s">
        <v>53</v>
      </c>
      <c r="B35" t="s">
        <v>484</v>
      </c>
      <c r="C35" t="s">
        <v>436</v>
      </c>
      <c r="D35" t="s">
        <v>55</v>
      </c>
      <c r="E35" s="122">
        <v>46169</v>
      </c>
      <c r="F35" s="122">
        <v>46149</v>
      </c>
      <c r="G35" s="122">
        <v>46162</v>
      </c>
      <c r="H35" t="s">
        <v>437</v>
      </c>
      <c r="I35" t="s">
        <v>437</v>
      </c>
      <c r="J35" t="s">
        <v>438</v>
      </c>
      <c r="M35" t="s">
        <v>323</v>
      </c>
      <c r="N35" t="s">
        <v>439</v>
      </c>
      <c r="Q35" s="122">
        <v>46162</v>
      </c>
      <c r="R35">
        <v>0</v>
      </c>
      <c r="S35">
        <v>0</v>
      </c>
      <c r="T35" t="s">
        <v>478</v>
      </c>
      <c r="U35">
        <v>0.55999999999999905</v>
      </c>
      <c r="V35">
        <v>0.08</v>
      </c>
      <c r="W35">
        <v>0.63999999999999901</v>
      </c>
      <c r="X35" t="s">
        <v>441</v>
      </c>
      <c r="Y35" t="s">
        <v>442</v>
      </c>
      <c r="Z35" t="s">
        <v>443</v>
      </c>
      <c r="AA35">
        <v>700000</v>
      </c>
      <c r="AB35" t="s">
        <v>114</v>
      </c>
      <c r="AF35" t="s">
        <v>444</v>
      </c>
      <c r="AG35" t="s">
        <v>445</v>
      </c>
      <c r="AI35">
        <v>1</v>
      </c>
      <c r="AJ35" t="s">
        <v>324</v>
      </c>
      <c r="AK35" t="s">
        <v>445</v>
      </c>
      <c r="AP35" t="s">
        <v>446</v>
      </c>
    </row>
    <row r="36" spans="1:42">
      <c r="A36" t="s">
        <v>53</v>
      </c>
      <c r="B36" t="s">
        <v>484</v>
      </c>
      <c r="C36" t="s">
        <v>436</v>
      </c>
      <c r="D36" t="s">
        <v>55</v>
      </c>
      <c r="E36" s="122">
        <v>46169</v>
      </c>
      <c r="F36" s="122">
        <v>46149</v>
      </c>
      <c r="G36" s="122">
        <v>46162</v>
      </c>
      <c r="H36" t="s">
        <v>437</v>
      </c>
      <c r="I36" t="s">
        <v>437</v>
      </c>
      <c r="J36" t="s">
        <v>131</v>
      </c>
      <c r="K36" t="s">
        <v>323</v>
      </c>
      <c r="L36" t="s">
        <v>323</v>
      </c>
      <c r="M36" t="s">
        <v>323</v>
      </c>
      <c r="N36" t="s">
        <v>485</v>
      </c>
      <c r="O36" t="s">
        <v>486</v>
      </c>
      <c r="P36" t="s">
        <v>487</v>
      </c>
      <c r="Q36" s="122">
        <v>46162</v>
      </c>
      <c r="R36">
        <v>0</v>
      </c>
      <c r="S36">
        <v>2</v>
      </c>
      <c r="T36" t="s">
        <v>487</v>
      </c>
      <c r="U36">
        <v>21.74</v>
      </c>
      <c r="V36">
        <v>3.26</v>
      </c>
      <c r="W36">
        <v>25</v>
      </c>
      <c r="X36" t="s">
        <v>441</v>
      </c>
      <c r="Y36" t="s">
        <v>442</v>
      </c>
      <c r="Z36" t="s">
        <v>443</v>
      </c>
      <c r="AA36">
        <v>700000</v>
      </c>
      <c r="AB36" t="s">
        <v>114</v>
      </c>
      <c r="AF36" t="s">
        <v>444</v>
      </c>
      <c r="AG36" t="s">
        <v>445</v>
      </c>
      <c r="AI36">
        <v>1</v>
      </c>
      <c r="AJ36" t="s">
        <v>324</v>
      </c>
      <c r="AK36" t="s">
        <v>445</v>
      </c>
      <c r="AP36" t="s">
        <v>446</v>
      </c>
    </row>
    <row r="37" spans="1:42">
      <c r="A37" t="s">
        <v>53</v>
      </c>
      <c r="B37" t="s">
        <v>484</v>
      </c>
      <c r="C37" t="s">
        <v>453</v>
      </c>
      <c r="D37" t="s">
        <v>55</v>
      </c>
      <c r="E37" s="122">
        <v>46201</v>
      </c>
      <c r="F37" s="122">
        <v>46149</v>
      </c>
      <c r="G37" s="122">
        <v>46162</v>
      </c>
      <c r="H37" t="s">
        <v>437</v>
      </c>
      <c r="I37" t="s">
        <v>437</v>
      </c>
      <c r="J37" t="s">
        <v>311</v>
      </c>
      <c r="K37" t="s">
        <v>306</v>
      </c>
      <c r="L37" t="s">
        <v>306</v>
      </c>
      <c r="M37" t="s">
        <v>323</v>
      </c>
      <c r="N37" t="s">
        <v>460</v>
      </c>
      <c r="O37" t="s">
        <v>488</v>
      </c>
      <c r="Q37" s="122">
        <v>46162</v>
      </c>
      <c r="R37">
        <v>0</v>
      </c>
      <c r="S37">
        <v>0</v>
      </c>
      <c r="T37" t="s">
        <v>489</v>
      </c>
      <c r="U37">
        <v>115.22</v>
      </c>
      <c r="V37">
        <v>17.28</v>
      </c>
      <c r="W37">
        <v>132.5</v>
      </c>
      <c r="X37" t="s">
        <v>441</v>
      </c>
      <c r="Y37" t="s">
        <v>442</v>
      </c>
      <c r="Z37" t="s">
        <v>443</v>
      </c>
      <c r="AA37">
        <v>700000</v>
      </c>
      <c r="AB37" t="s">
        <v>114</v>
      </c>
      <c r="AF37" t="s">
        <v>444</v>
      </c>
      <c r="AG37" t="s">
        <v>445</v>
      </c>
      <c r="AI37">
        <v>1</v>
      </c>
      <c r="AJ37" t="s">
        <v>324</v>
      </c>
      <c r="AK37" t="s">
        <v>445</v>
      </c>
      <c r="AP37" t="s">
        <v>446</v>
      </c>
    </row>
    <row r="38" spans="1:42">
      <c r="A38" t="s">
        <v>53</v>
      </c>
      <c r="B38" t="s">
        <v>484</v>
      </c>
      <c r="C38" t="s">
        <v>436</v>
      </c>
      <c r="D38" t="s">
        <v>55</v>
      </c>
      <c r="E38" s="122">
        <v>46169</v>
      </c>
      <c r="F38" s="122">
        <v>46149</v>
      </c>
      <c r="G38" s="122">
        <v>46162</v>
      </c>
      <c r="H38" t="s">
        <v>437</v>
      </c>
      <c r="I38" t="s">
        <v>437</v>
      </c>
      <c r="J38" t="s">
        <v>301</v>
      </c>
      <c r="K38" t="s">
        <v>306</v>
      </c>
      <c r="L38" t="s">
        <v>323</v>
      </c>
      <c r="M38" t="s">
        <v>323</v>
      </c>
      <c r="N38" t="s">
        <v>450</v>
      </c>
      <c r="O38">
        <v>9493727178</v>
      </c>
      <c r="Q38" s="122">
        <v>46162</v>
      </c>
      <c r="R38">
        <v>0</v>
      </c>
      <c r="S38">
        <v>0</v>
      </c>
      <c r="T38" t="s">
        <v>490</v>
      </c>
      <c r="U38">
        <v>634.41999999999996</v>
      </c>
      <c r="V38">
        <v>95.16</v>
      </c>
      <c r="W38">
        <v>729.58</v>
      </c>
      <c r="X38" t="s">
        <v>441</v>
      </c>
      <c r="Y38" t="s">
        <v>442</v>
      </c>
      <c r="Z38" t="s">
        <v>443</v>
      </c>
      <c r="AA38">
        <v>700000</v>
      </c>
      <c r="AB38" t="s">
        <v>114</v>
      </c>
      <c r="AF38" t="s">
        <v>444</v>
      </c>
      <c r="AG38" t="s">
        <v>445</v>
      </c>
      <c r="AI38">
        <v>1</v>
      </c>
      <c r="AJ38" t="s">
        <v>324</v>
      </c>
      <c r="AK38" t="s">
        <v>445</v>
      </c>
      <c r="AP38" t="s">
        <v>446</v>
      </c>
    </row>
    <row r="39" spans="1:42">
      <c r="A39" t="s">
        <v>53</v>
      </c>
      <c r="B39" t="s">
        <v>484</v>
      </c>
      <c r="C39" t="s">
        <v>436</v>
      </c>
      <c r="D39" t="s">
        <v>55</v>
      </c>
      <c r="E39" s="122">
        <v>46169</v>
      </c>
      <c r="F39" s="122">
        <v>46149</v>
      </c>
      <c r="G39" s="122">
        <v>46162</v>
      </c>
      <c r="H39" t="s">
        <v>437</v>
      </c>
      <c r="I39" t="s">
        <v>437</v>
      </c>
      <c r="J39" t="s">
        <v>131</v>
      </c>
      <c r="K39" t="s">
        <v>323</v>
      </c>
      <c r="L39" t="s">
        <v>323</v>
      </c>
      <c r="M39" t="s">
        <v>323</v>
      </c>
      <c r="N39" t="s">
        <v>485</v>
      </c>
      <c r="O39" t="s">
        <v>486</v>
      </c>
      <c r="Q39" s="122">
        <v>46162</v>
      </c>
      <c r="R39">
        <v>0</v>
      </c>
      <c r="S39">
        <v>2</v>
      </c>
      <c r="T39" t="s">
        <v>131</v>
      </c>
      <c r="U39">
        <v>339.13</v>
      </c>
      <c r="V39">
        <v>50.87</v>
      </c>
      <c r="W39">
        <v>390</v>
      </c>
      <c r="X39" t="s">
        <v>441</v>
      </c>
      <c r="Y39" t="s">
        <v>442</v>
      </c>
      <c r="Z39" t="s">
        <v>443</v>
      </c>
      <c r="AA39">
        <v>700000</v>
      </c>
      <c r="AB39" t="s">
        <v>114</v>
      </c>
      <c r="AF39" t="s">
        <v>444</v>
      </c>
      <c r="AG39" t="s">
        <v>445</v>
      </c>
      <c r="AI39">
        <v>1</v>
      </c>
      <c r="AJ39" t="s">
        <v>324</v>
      </c>
      <c r="AK39" t="s">
        <v>445</v>
      </c>
      <c r="AP39" t="s">
        <v>446</v>
      </c>
    </row>
    <row r="40" spans="1:42">
      <c r="A40" t="s">
        <v>53</v>
      </c>
      <c r="B40" t="s">
        <v>491</v>
      </c>
      <c r="C40" t="s">
        <v>468</v>
      </c>
      <c r="D40" t="s">
        <v>55</v>
      </c>
      <c r="E40" s="122">
        <v>46140</v>
      </c>
      <c r="F40" s="122">
        <v>46119</v>
      </c>
      <c r="G40" s="122">
        <v>46121</v>
      </c>
      <c r="H40" t="s">
        <v>437</v>
      </c>
      <c r="I40" t="s">
        <v>437</v>
      </c>
      <c r="J40" t="s">
        <v>438</v>
      </c>
      <c r="M40" t="s">
        <v>299</v>
      </c>
      <c r="N40" t="s">
        <v>439</v>
      </c>
      <c r="Q40" s="122">
        <v>46121</v>
      </c>
      <c r="R40">
        <v>0</v>
      </c>
      <c r="S40">
        <v>0</v>
      </c>
      <c r="T40" t="s">
        <v>472</v>
      </c>
      <c r="U40">
        <v>8.16</v>
      </c>
      <c r="V40">
        <v>1.22</v>
      </c>
      <c r="W40">
        <v>9.3800000000000008</v>
      </c>
      <c r="X40" t="s">
        <v>441</v>
      </c>
      <c r="Y40" t="s">
        <v>492</v>
      </c>
      <c r="Z40" t="s">
        <v>443</v>
      </c>
      <c r="AA40">
        <v>700000</v>
      </c>
      <c r="AB40" t="s">
        <v>114</v>
      </c>
      <c r="AF40" t="s">
        <v>444</v>
      </c>
      <c r="AG40" t="s">
        <v>445</v>
      </c>
      <c r="AI40">
        <v>1</v>
      </c>
      <c r="AJ40" t="s">
        <v>303</v>
      </c>
      <c r="AK40" t="s">
        <v>445</v>
      </c>
      <c r="AP40" t="s">
        <v>446</v>
      </c>
    </row>
    <row r="41" spans="1:42">
      <c r="A41" t="s">
        <v>53</v>
      </c>
      <c r="B41" t="s">
        <v>491</v>
      </c>
      <c r="C41" t="s">
        <v>468</v>
      </c>
      <c r="D41" t="s">
        <v>55</v>
      </c>
      <c r="E41" s="122">
        <v>46140</v>
      </c>
      <c r="F41" s="122">
        <v>46119</v>
      </c>
      <c r="G41" s="122">
        <v>46121</v>
      </c>
      <c r="H41" t="s">
        <v>437</v>
      </c>
      <c r="I41" t="s">
        <v>437</v>
      </c>
      <c r="J41" t="s">
        <v>131</v>
      </c>
      <c r="K41" t="s">
        <v>299</v>
      </c>
      <c r="L41" t="s">
        <v>299</v>
      </c>
      <c r="M41" t="s">
        <v>299</v>
      </c>
      <c r="N41" t="s">
        <v>474</v>
      </c>
      <c r="O41">
        <v>1061355015</v>
      </c>
      <c r="Q41" s="122">
        <v>46121</v>
      </c>
      <c r="R41">
        <v>0</v>
      </c>
      <c r="S41">
        <v>1</v>
      </c>
      <c r="T41" t="s">
        <v>131</v>
      </c>
      <c r="U41">
        <v>138.43</v>
      </c>
      <c r="V41">
        <v>20.76</v>
      </c>
      <c r="W41">
        <v>159.19</v>
      </c>
      <c r="X41" t="s">
        <v>441</v>
      </c>
      <c r="Y41" t="s">
        <v>492</v>
      </c>
      <c r="Z41" t="s">
        <v>443</v>
      </c>
      <c r="AA41">
        <v>700000</v>
      </c>
      <c r="AB41" t="s">
        <v>114</v>
      </c>
      <c r="AF41" t="s">
        <v>444</v>
      </c>
      <c r="AG41" t="s">
        <v>445</v>
      </c>
      <c r="AI41">
        <v>1</v>
      </c>
      <c r="AJ41" t="s">
        <v>303</v>
      </c>
      <c r="AK41" t="s">
        <v>445</v>
      </c>
      <c r="AP41" t="s">
        <v>446</v>
      </c>
    </row>
    <row r="42" spans="1:42">
      <c r="A42" t="s">
        <v>53</v>
      </c>
      <c r="B42" t="s">
        <v>491</v>
      </c>
      <c r="C42" t="s">
        <v>436</v>
      </c>
      <c r="D42" t="s">
        <v>55</v>
      </c>
      <c r="E42" s="122">
        <v>46169</v>
      </c>
      <c r="F42" s="122">
        <v>46119</v>
      </c>
      <c r="G42" s="122">
        <v>46122</v>
      </c>
      <c r="H42" t="s">
        <v>437</v>
      </c>
      <c r="I42" t="s">
        <v>437</v>
      </c>
      <c r="J42" t="s">
        <v>438</v>
      </c>
      <c r="M42" t="s">
        <v>299</v>
      </c>
      <c r="N42" t="s">
        <v>439</v>
      </c>
      <c r="Q42" s="122">
        <v>46122</v>
      </c>
      <c r="R42">
        <v>0</v>
      </c>
      <c r="S42">
        <v>0</v>
      </c>
      <c r="T42" t="s">
        <v>472</v>
      </c>
      <c r="U42">
        <v>8.16</v>
      </c>
      <c r="V42">
        <v>1.22</v>
      </c>
      <c r="W42">
        <v>9.3800000000000008</v>
      </c>
      <c r="X42" t="s">
        <v>441</v>
      </c>
      <c r="Y42" t="s">
        <v>492</v>
      </c>
      <c r="Z42" t="s">
        <v>443</v>
      </c>
      <c r="AA42">
        <v>700000</v>
      </c>
      <c r="AB42" t="s">
        <v>114</v>
      </c>
      <c r="AF42" t="s">
        <v>444</v>
      </c>
      <c r="AG42" t="s">
        <v>445</v>
      </c>
      <c r="AI42">
        <v>1</v>
      </c>
      <c r="AJ42" t="s">
        <v>303</v>
      </c>
      <c r="AK42" t="s">
        <v>445</v>
      </c>
      <c r="AP42" t="s">
        <v>446</v>
      </c>
    </row>
    <row r="43" spans="1:42">
      <c r="A43" t="s">
        <v>53</v>
      </c>
      <c r="B43" t="s">
        <v>491</v>
      </c>
      <c r="C43" t="s">
        <v>468</v>
      </c>
      <c r="D43" t="s">
        <v>55</v>
      </c>
      <c r="E43" s="122">
        <v>46140</v>
      </c>
      <c r="F43" s="122">
        <v>46119</v>
      </c>
      <c r="G43" s="122">
        <v>46121</v>
      </c>
      <c r="H43" t="s">
        <v>437</v>
      </c>
      <c r="I43" t="s">
        <v>437</v>
      </c>
      <c r="J43" t="s">
        <v>438</v>
      </c>
      <c r="M43" t="s">
        <v>299</v>
      </c>
      <c r="N43" t="s">
        <v>439</v>
      </c>
      <c r="Q43" s="122">
        <v>46121</v>
      </c>
      <c r="R43">
        <v>0</v>
      </c>
      <c r="S43">
        <v>0</v>
      </c>
      <c r="T43" t="s">
        <v>478</v>
      </c>
      <c r="U43">
        <v>0.55999999999999905</v>
      </c>
      <c r="V43">
        <v>0.08</v>
      </c>
      <c r="W43">
        <v>0.63999999999999901</v>
      </c>
      <c r="X43" t="s">
        <v>441</v>
      </c>
      <c r="Y43" t="s">
        <v>492</v>
      </c>
      <c r="Z43" t="s">
        <v>443</v>
      </c>
      <c r="AA43">
        <v>700000</v>
      </c>
      <c r="AB43" t="s">
        <v>114</v>
      </c>
      <c r="AF43" t="s">
        <v>444</v>
      </c>
      <c r="AG43" t="s">
        <v>445</v>
      </c>
      <c r="AI43">
        <v>1</v>
      </c>
      <c r="AJ43" t="s">
        <v>303</v>
      </c>
      <c r="AK43" t="s">
        <v>445</v>
      </c>
      <c r="AP43" t="s">
        <v>446</v>
      </c>
    </row>
    <row r="44" spans="1:42">
      <c r="A44" t="s">
        <v>53</v>
      </c>
      <c r="B44" t="s">
        <v>491</v>
      </c>
      <c r="C44" t="s">
        <v>468</v>
      </c>
      <c r="D44" t="s">
        <v>55</v>
      </c>
      <c r="E44" s="122">
        <v>46140</v>
      </c>
      <c r="F44" s="122">
        <v>46119</v>
      </c>
      <c r="G44" s="122">
        <v>46121</v>
      </c>
      <c r="H44" t="s">
        <v>437</v>
      </c>
      <c r="I44" t="s">
        <v>437</v>
      </c>
      <c r="J44" t="s">
        <v>141</v>
      </c>
      <c r="K44" t="s">
        <v>299</v>
      </c>
      <c r="L44" t="s">
        <v>299</v>
      </c>
      <c r="M44" t="s">
        <v>299</v>
      </c>
      <c r="N44" t="s">
        <v>455</v>
      </c>
      <c r="O44" t="s">
        <v>493</v>
      </c>
      <c r="Q44" s="122">
        <v>46121</v>
      </c>
      <c r="R44">
        <v>3</v>
      </c>
      <c r="S44">
        <v>0</v>
      </c>
      <c r="T44" t="s">
        <v>457</v>
      </c>
      <c r="U44">
        <v>201.22</v>
      </c>
      <c r="V44">
        <v>30.18</v>
      </c>
      <c r="W44">
        <v>231.4</v>
      </c>
      <c r="X44" t="s">
        <v>441</v>
      </c>
      <c r="Y44" t="s">
        <v>492</v>
      </c>
      <c r="Z44" t="s">
        <v>443</v>
      </c>
      <c r="AA44">
        <v>700000</v>
      </c>
      <c r="AB44" t="s">
        <v>114</v>
      </c>
      <c r="AF44" t="s">
        <v>444</v>
      </c>
      <c r="AG44" t="s">
        <v>445</v>
      </c>
      <c r="AI44">
        <v>1</v>
      </c>
      <c r="AJ44" t="s">
        <v>303</v>
      </c>
      <c r="AK44" t="s">
        <v>445</v>
      </c>
      <c r="AP44" t="s">
        <v>446</v>
      </c>
    </row>
    <row r="45" spans="1:42">
      <c r="A45" t="s">
        <v>53</v>
      </c>
      <c r="B45" t="s">
        <v>494</v>
      </c>
      <c r="C45" t="s">
        <v>468</v>
      </c>
      <c r="D45" t="s">
        <v>55</v>
      </c>
      <c r="E45" s="122">
        <v>46140</v>
      </c>
      <c r="F45" s="122">
        <v>46119</v>
      </c>
      <c r="G45" s="122">
        <v>46127</v>
      </c>
      <c r="H45" t="s">
        <v>437</v>
      </c>
      <c r="I45" t="s">
        <v>437</v>
      </c>
      <c r="J45" t="s">
        <v>438</v>
      </c>
      <c r="M45" t="s">
        <v>306</v>
      </c>
      <c r="N45" t="s">
        <v>439</v>
      </c>
      <c r="Q45" s="122">
        <v>46127</v>
      </c>
      <c r="R45">
        <v>0</v>
      </c>
      <c r="S45">
        <v>0</v>
      </c>
      <c r="T45" t="s">
        <v>478</v>
      </c>
      <c r="U45">
        <v>0.55999999999999905</v>
      </c>
      <c r="V45">
        <v>0.08</v>
      </c>
      <c r="W45">
        <v>0.63999999999999901</v>
      </c>
      <c r="X45" t="s">
        <v>480</v>
      </c>
      <c r="Y45" t="s">
        <v>492</v>
      </c>
      <c r="Z45" t="s">
        <v>443</v>
      </c>
      <c r="AA45">
        <v>700000</v>
      </c>
      <c r="AB45" t="s">
        <v>114</v>
      </c>
      <c r="AF45" t="s">
        <v>444</v>
      </c>
      <c r="AG45" t="s">
        <v>445</v>
      </c>
      <c r="AH45" t="s">
        <v>445</v>
      </c>
      <c r="AI45">
        <v>1</v>
      </c>
      <c r="AJ45" t="s">
        <v>309</v>
      </c>
      <c r="AK45" t="s">
        <v>445</v>
      </c>
      <c r="AP45" t="s">
        <v>446</v>
      </c>
    </row>
    <row r="46" spans="1:42">
      <c r="A46" t="s">
        <v>53</v>
      </c>
      <c r="B46" t="s">
        <v>491</v>
      </c>
      <c r="C46" t="s">
        <v>468</v>
      </c>
      <c r="D46" t="s">
        <v>55</v>
      </c>
      <c r="E46" s="122">
        <v>46140</v>
      </c>
      <c r="F46" s="122">
        <v>46119</v>
      </c>
      <c r="G46" s="122">
        <v>46121</v>
      </c>
      <c r="H46" t="s">
        <v>437</v>
      </c>
      <c r="I46" t="s">
        <v>437</v>
      </c>
      <c r="J46" t="s">
        <v>131</v>
      </c>
      <c r="K46" t="s">
        <v>299</v>
      </c>
      <c r="L46" t="s">
        <v>299</v>
      </c>
      <c r="M46" t="s">
        <v>299</v>
      </c>
      <c r="N46" t="s">
        <v>474</v>
      </c>
      <c r="O46">
        <v>1061355015</v>
      </c>
      <c r="Q46" s="122">
        <v>46121</v>
      </c>
      <c r="R46">
        <v>0</v>
      </c>
      <c r="S46">
        <v>1</v>
      </c>
      <c r="T46" t="s">
        <v>495</v>
      </c>
      <c r="U46">
        <v>39.130000000000003</v>
      </c>
      <c r="V46">
        <v>5.87</v>
      </c>
      <c r="W46">
        <v>45</v>
      </c>
      <c r="X46" t="s">
        <v>441</v>
      </c>
      <c r="Y46" t="s">
        <v>492</v>
      </c>
      <c r="Z46" t="s">
        <v>443</v>
      </c>
      <c r="AA46">
        <v>700000</v>
      </c>
      <c r="AB46" t="s">
        <v>114</v>
      </c>
      <c r="AF46" t="s">
        <v>444</v>
      </c>
      <c r="AG46" t="s">
        <v>445</v>
      </c>
      <c r="AI46">
        <v>1</v>
      </c>
      <c r="AJ46" t="s">
        <v>303</v>
      </c>
      <c r="AK46" t="s">
        <v>445</v>
      </c>
      <c r="AP46" t="s">
        <v>446</v>
      </c>
    </row>
    <row r="47" spans="1:42">
      <c r="A47" t="s">
        <v>53</v>
      </c>
      <c r="B47" t="s">
        <v>491</v>
      </c>
      <c r="C47" t="s">
        <v>468</v>
      </c>
      <c r="D47" t="s">
        <v>55</v>
      </c>
      <c r="E47" s="122">
        <v>46140</v>
      </c>
      <c r="F47" s="122">
        <v>46119</v>
      </c>
      <c r="G47" s="122">
        <v>46121</v>
      </c>
      <c r="H47" t="s">
        <v>437</v>
      </c>
      <c r="I47" t="s">
        <v>437</v>
      </c>
      <c r="J47" t="s">
        <v>141</v>
      </c>
      <c r="K47" t="s">
        <v>299</v>
      </c>
      <c r="L47" t="s">
        <v>299</v>
      </c>
      <c r="M47" t="s">
        <v>299</v>
      </c>
      <c r="N47" t="s">
        <v>455</v>
      </c>
      <c r="O47" t="s">
        <v>493</v>
      </c>
      <c r="P47" t="s">
        <v>496</v>
      </c>
      <c r="Q47" s="122">
        <v>46121</v>
      </c>
      <c r="R47">
        <v>3</v>
      </c>
      <c r="S47">
        <v>0</v>
      </c>
      <c r="T47" t="s">
        <v>496</v>
      </c>
      <c r="U47">
        <v>58.29</v>
      </c>
      <c r="V47">
        <v>8.74</v>
      </c>
      <c r="W47">
        <v>67.03</v>
      </c>
      <c r="X47" t="s">
        <v>441</v>
      </c>
      <c r="Y47" t="s">
        <v>492</v>
      </c>
      <c r="Z47" t="s">
        <v>443</v>
      </c>
      <c r="AA47">
        <v>700000</v>
      </c>
      <c r="AB47" t="s">
        <v>114</v>
      </c>
      <c r="AF47" t="s">
        <v>444</v>
      </c>
      <c r="AG47" t="s">
        <v>445</v>
      </c>
      <c r="AI47">
        <v>1</v>
      </c>
      <c r="AJ47" t="s">
        <v>303</v>
      </c>
      <c r="AK47" t="s">
        <v>445</v>
      </c>
      <c r="AP47" t="s">
        <v>446</v>
      </c>
    </row>
    <row r="48" spans="1:42">
      <c r="A48" t="s">
        <v>53</v>
      </c>
      <c r="B48" t="s">
        <v>491</v>
      </c>
      <c r="C48" t="s">
        <v>468</v>
      </c>
      <c r="D48" t="s">
        <v>55</v>
      </c>
      <c r="E48" s="122">
        <v>46140</v>
      </c>
      <c r="F48" s="122">
        <v>46119</v>
      </c>
      <c r="G48" s="122">
        <v>46121</v>
      </c>
      <c r="H48" t="s">
        <v>437</v>
      </c>
      <c r="I48" t="s">
        <v>437</v>
      </c>
      <c r="J48" t="s">
        <v>438</v>
      </c>
      <c r="M48" t="s">
        <v>299</v>
      </c>
      <c r="N48" t="s">
        <v>439</v>
      </c>
      <c r="Q48" s="122">
        <v>46121</v>
      </c>
      <c r="R48">
        <v>0</v>
      </c>
      <c r="S48">
        <v>0</v>
      </c>
      <c r="T48" t="s">
        <v>458</v>
      </c>
      <c r="U48">
        <v>0.55999999999999905</v>
      </c>
      <c r="V48">
        <v>0.08</v>
      </c>
      <c r="W48">
        <v>0.63999999999999901</v>
      </c>
      <c r="X48" t="s">
        <v>441</v>
      </c>
      <c r="Y48" t="s">
        <v>492</v>
      </c>
      <c r="Z48" t="s">
        <v>443</v>
      </c>
      <c r="AA48">
        <v>700000</v>
      </c>
      <c r="AB48" t="s">
        <v>114</v>
      </c>
      <c r="AF48" t="s">
        <v>444</v>
      </c>
      <c r="AG48" t="s">
        <v>445</v>
      </c>
      <c r="AI48">
        <v>1</v>
      </c>
      <c r="AJ48" t="s">
        <v>303</v>
      </c>
      <c r="AK48" t="s">
        <v>445</v>
      </c>
      <c r="AP48" t="s">
        <v>446</v>
      </c>
    </row>
    <row r="49" spans="1:42">
      <c r="A49" t="s">
        <v>53</v>
      </c>
      <c r="B49" t="s">
        <v>491</v>
      </c>
      <c r="C49" t="s">
        <v>468</v>
      </c>
      <c r="D49" t="s">
        <v>55</v>
      </c>
      <c r="E49" s="122">
        <v>46140</v>
      </c>
      <c r="F49" s="122">
        <v>46119</v>
      </c>
      <c r="G49" s="122">
        <v>46121</v>
      </c>
      <c r="H49" t="s">
        <v>437</v>
      </c>
      <c r="I49" t="s">
        <v>437</v>
      </c>
      <c r="J49" t="s">
        <v>438</v>
      </c>
      <c r="M49" t="s">
        <v>299</v>
      </c>
      <c r="N49" t="s">
        <v>439</v>
      </c>
      <c r="Q49" s="122">
        <v>46121</v>
      </c>
      <c r="R49">
        <v>0</v>
      </c>
      <c r="S49">
        <v>0</v>
      </c>
      <c r="T49" t="s">
        <v>458</v>
      </c>
      <c r="U49">
        <v>0.55999999999999905</v>
      </c>
      <c r="V49">
        <v>0.08</v>
      </c>
      <c r="W49">
        <v>0.63999999999999901</v>
      </c>
      <c r="X49" t="s">
        <v>441</v>
      </c>
      <c r="Y49" t="s">
        <v>492</v>
      </c>
      <c r="Z49" t="s">
        <v>443</v>
      </c>
      <c r="AA49">
        <v>700000</v>
      </c>
      <c r="AB49" t="s">
        <v>114</v>
      </c>
      <c r="AF49" t="s">
        <v>444</v>
      </c>
      <c r="AG49" t="s">
        <v>445</v>
      </c>
      <c r="AI49">
        <v>1</v>
      </c>
      <c r="AJ49" t="s">
        <v>303</v>
      </c>
      <c r="AK49" t="s">
        <v>445</v>
      </c>
      <c r="AP49" t="s">
        <v>446</v>
      </c>
    </row>
    <row r="50" spans="1:42">
      <c r="A50" t="s">
        <v>53</v>
      </c>
      <c r="B50" t="s">
        <v>491</v>
      </c>
      <c r="C50" t="s">
        <v>468</v>
      </c>
      <c r="D50" t="s">
        <v>55</v>
      </c>
      <c r="E50" s="122">
        <v>46140</v>
      </c>
      <c r="F50" s="122">
        <v>46119</v>
      </c>
      <c r="G50" s="122">
        <v>46121</v>
      </c>
      <c r="H50" t="s">
        <v>437</v>
      </c>
      <c r="I50" t="s">
        <v>437</v>
      </c>
      <c r="J50" t="s">
        <v>438</v>
      </c>
      <c r="M50" t="s">
        <v>299</v>
      </c>
      <c r="N50" t="s">
        <v>439</v>
      </c>
      <c r="Q50" s="122">
        <v>46121</v>
      </c>
      <c r="R50">
        <v>0</v>
      </c>
      <c r="S50">
        <v>0</v>
      </c>
      <c r="T50" t="s">
        <v>459</v>
      </c>
      <c r="U50">
        <v>8.16</v>
      </c>
      <c r="V50">
        <v>1.22</v>
      </c>
      <c r="W50">
        <v>9.3800000000000008</v>
      </c>
      <c r="X50" t="s">
        <v>441</v>
      </c>
      <c r="Y50" t="s">
        <v>492</v>
      </c>
      <c r="Z50" t="s">
        <v>443</v>
      </c>
      <c r="AA50">
        <v>700000</v>
      </c>
      <c r="AB50" t="s">
        <v>114</v>
      </c>
      <c r="AF50" t="s">
        <v>444</v>
      </c>
      <c r="AG50" t="s">
        <v>445</v>
      </c>
      <c r="AI50">
        <v>1</v>
      </c>
      <c r="AJ50" t="s">
        <v>303</v>
      </c>
      <c r="AK50" t="s">
        <v>445</v>
      </c>
      <c r="AP50" t="s">
        <v>446</v>
      </c>
    </row>
    <row r="51" spans="1:42">
      <c r="A51" t="s">
        <v>53</v>
      </c>
      <c r="B51" t="s">
        <v>491</v>
      </c>
      <c r="C51" t="s">
        <v>468</v>
      </c>
      <c r="D51" t="s">
        <v>55</v>
      </c>
      <c r="E51" s="122">
        <v>46140</v>
      </c>
      <c r="F51" s="122">
        <v>46119</v>
      </c>
      <c r="G51" s="122">
        <v>46121</v>
      </c>
      <c r="H51" t="s">
        <v>437</v>
      </c>
      <c r="I51" t="s">
        <v>437</v>
      </c>
      <c r="J51" t="s">
        <v>438</v>
      </c>
      <c r="M51" t="s">
        <v>299</v>
      </c>
      <c r="N51" t="s">
        <v>439</v>
      </c>
      <c r="Q51" s="122">
        <v>46121</v>
      </c>
      <c r="R51">
        <v>0</v>
      </c>
      <c r="S51">
        <v>0</v>
      </c>
      <c r="T51" t="s">
        <v>449</v>
      </c>
      <c r="U51">
        <v>11.2</v>
      </c>
      <c r="V51">
        <v>1.68</v>
      </c>
      <c r="W51">
        <v>12.88</v>
      </c>
      <c r="X51" t="s">
        <v>441</v>
      </c>
      <c r="Y51" t="s">
        <v>492</v>
      </c>
      <c r="Z51" t="s">
        <v>443</v>
      </c>
      <c r="AA51">
        <v>700000</v>
      </c>
      <c r="AB51" t="s">
        <v>114</v>
      </c>
      <c r="AF51" t="s">
        <v>444</v>
      </c>
      <c r="AG51" t="s">
        <v>445</v>
      </c>
      <c r="AI51">
        <v>1</v>
      </c>
      <c r="AJ51" t="s">
        <v>303</v>
      </c>
      <c r="AK51" t="s">
        <v>445</v>
      </c>
      <c r="AP51" t="s">
        <v>446</v>
      </c>
    </row>
    <row r="52" spans="1:42">
      <c r="A52" t="s">
        <v>53</v>
      </c>
      <c r="B52" t="s">
        <v>491</v>
      </c>
      <c r="C52" t="s">
        <v>436</v>
      </c>
      <c r="D52" t="s">
        <v>55</v>
      </c>
      <c r="E52" s="122">
        <v>46169</v>
      </c>
      <c r="F52" s="122">
        <v>46119</v>
      </c>
      <c r="G52" s="122">
        <v>46122</v>
      </c>
      <c r="H52" t="s">
        <v>437</v>
      </c>
      <c r="I52" t="s">
        <v>437</v>
      </c>
      <c r="J52" t="s">
        <v>438</v>
      </c>
      <c r="M52" t="s">
        <v>299</v>
      </c>
      <c r="N52" t="s">
        <v>439</v>
      </c>
      <c r="Q52" s="122">
        <v>46122</v>
      </c>
      <c r="R52">
        <v>0</v>
      </c>
      <c r="S52">
        <v>0</v>
      </c>
      <c r="T52" t="s">
        <v>478</v>
      </c>
      <c r="U52">
        <v>0.55999999999999905</v>
      </c>
      <c r="V52">
        <v>0.08</v>
      </c>
      <c r="W52">
        <v>0.63999999999999901</v>
      </c>
      <c r="X52" t="s">
        <v>441</v>
      </c>
      <c r="Y52" t="s">
        <v>492</v>
      </c>
      <c r="Z52" t="s">
        <v>443</v>
      </c>
      <c r="AA52">
        <v>700000</v>
      </c>
      <c r="AB52" t="s">
        <v>114</v>
      </c>
      <c r="AF52" t="s">
        <v>444</v>
      </c>
      <c r="AG52" t="s">
        <v>445</v>
      </c>
      <c r="AI52">
        <v>1</v>
      </c>
      <c r="AJ52" t="s">
        <v>303</v>
      </c>
      <c r="AK52" t="s">
        <v>445</v>
      </c>
      <c r="AP52" t="s">
        <v>446</v>
      </c>
    </row>
    <row r="53" spans="1:42">
      <c r="A53" t="s">
        <v>53</v>
      </c>
      <c r="B53" t="s">
        <v>494</v>
      </c>
      <c r="C53" t="s">
        <v>468</v>
      </c>
      <c r="D53" t="s">
        <v>55</v>
      </c>
      <c r="E53" s="122">
        <v>46140</v>
      </c>
      <c r="F53" s="122">
        <v>46119</v>
      </c>
      <c r="G53" s="122">
        <v>46127</v>
      </c>
      <c r="H53" t="s">
        <v>437</v>
      </c>
      <c r="I53" t="s">
        <v>437</v>
      </c>
      <c r="J53" t="s">
        <v>301</v>
      </c>
      <c r="K53" t="s">
        <v>306</v>
      </c>
      <c r="L53" t="s">
        <v>310</v>
      </c>
      <c r="M53" t="s">
        <v>306</v>
      </c>
      <c r="N53" t="s">
        <v>450</v>
      </c>
      <c r="O53">
        <v>9493590962</v>
      </c>
      <c r="Q53" s="122">
        <v>46127</v>
      </c>
      <c r="R53">
        <v>0</v>
      </c>
      <c r="S53">
        <v>0</v>
      </c>
      <c r="T53" t="s">
        <v>497</v>
      </c>
      <c r="U53">
        <v>718.74</v>
      </c>
      <c r="V53">
        <v>107.81</v>
      </c>
      <c r="W53">
        <v>826.55</v>
      </c>
      <c r="X53" t="s">
        <v>480</v>
      </c>
      <c r="Y53" t="s">
        <v>492</v>
      </c>
      <c r="Z53" t="s">
        <v>443</v>
      </c>
      <c r="AA53">
        <v>700000</v>
      </c>
      <c r="AB53" t="s">
        <v>114</v>
      </c>
      <c r="AF53" t="s">
        <v>444</v>
      </c>
      <c r="AG53" t="s">
        <v>445</v>
      </c>
      <c r="AH53" t="s">
        <v>445</v>
      </c>
      <c r="AI53">
        <v>1</v>
      </c>
      <c r="AJ53" t="s">
        <v>309</v>
      </c>
      <c r="AK53" t="s">
        <v>445</v>
      </c>
      <c r="AP53" t="s">
        <v>446</v>
      </c>
    </row>
    <row r="54" spans="1:42">
      <c r="A54" t="s">
        <v>53</v>
      </c>
      <c r="B54" t="s">
        <v>494</v>
      </c>
      <c r="C54" t="s">
        <v>468</v>
      </c>
      <c r="D54" t="s">
        <v>55</v>
      </c>
      <c r="E54" s="122">
        <v>46140</v>
      </c>
      <c r="F54" s="122">
        <v>46119</v>
      </c>
      <c r="G54" s="122">
        <v>46127</v>
      </c>
      <c r="H54" t="s">
        <v>437</v>
      </c>
      <c r="I54" t="s">
        <v>437</v>
      </c>
      <c r="J54" t="s">
        <v>438</v>
      </c>
      <c r="M54" t="s">
        <v>306</v>
      </c>
      <c r="N54" t="s">
        <v>439</v>
      </c>
      <c r="Q54" s="122">
        <v>46127</v>
      </c>
      <c r="R54">
        <v>0</v>
      </c>
      <c r="S54">
        <v>0</v>
      </c>
      <c r="T54" t="s">
        <v>449</v>
      </c>
      <c r="U54">
        <v>11.2</v>
      </c>
      <c r="V54">
        <v>1.68</v>
      </c>
      <c r="W54">
        <v>12.88</v>
      </c>
      <c r="X54" t="s">
        <v>480</v>
      </c>
      <c r="Y54" t="s">
        <v>492</v>
      </c>
      <c r="Z54" t="s">
        <v>443</v>
      </c>
      <c r="AA54">
        <v>700000</v>
      </c>
      <c r="AB54" t="s">
        <v>114</v>
      </c>
      <c r="AF54" t="s">
        <v>444</v>
      </c>
      <c r="AG54" t="s">
        <v>445</v>
      </c>
      <c r="AH54" t="s">
        <v>445</v>
      </c>
      <c r="AI54">
        <v>1</v>
      </c>
      <c r="AJ54" t="s">
        <v>309</v>
      </c>
      <c r="AK54" t="s">
        <v>445</v>
      </c>
      <c r="AP54" t="s">
        <v>446</v>
      </c>
    </row>
    <row r="55" spans="1:42">
      <c r="A55" t="s">
        <v>53</v>
      </c>
      <c r="B55" t="s">
        <v>494</v>
      </c>
      <c r="C55" t="s">
        <v>468</v>
      </c>
      <c r="D55" t="s">
        <v>55</v>
      </c>
      <c r="E55" s="122">
        <v>46140</v>
      </c>
      <c r="F55" s="122">
        <v>46119</v>
      </c>
      <c r="G55" s="122">
        <v>46122</v>
      </c>
      <c r="H55" t="s">
        <v>437</v>
      </c>
      <c r="I55" t="s">
        <v>437</v>
      </c>
      <c r="J55" t="s">
        <v>438</v>
      </c>
      <c r="M55" t="s">
        <v>306</v>
      </c>
      <c r="N55" t="s">
        <v>439</v>
      </c>
      <c r="Q55" s="122">
        <v>46122</v>
      </c>
      <c r="R55">
        <v>0</v>
      </c>
      <c r="S55">
        <v>0</v>
      </c>
      <c r="T55" t="s">
        <v>449</v>
      </c>
      <c r="U55">
        <v>11.2</v>
      </c>
      <c r="V55">
        <v>1.68</v>
      </c>
      <c r="W55">
        <v>12.88</v>
      </c>
      <c r="X55" t="s">
        <v>480</v>
      </c>
      <c r="Y55" t="s">
        <v>492</v>
      </c>
      <c r="Z55" t="s">
        <v>443</v>
      </c>
      <c r="AA55">
        <v>700000</v>
      </c>
      <c r="AB55" t="s">
        <v>114</v>
      </c>
      <c r="AF55" t="s">
        <v>444</v>
      </c>
      <c r="AG55" t="s">
        <v>445</v>
      </c>
      <c r="AH55" t="s">
        <v>445</v>
      </c>
      <c r="AI55">
        <v>1</v>
      </c>
      <c r="AJ55" t="s">
        <v>309</v>
      </c>
      <c r="AK55" t="s">
        <v>445</v>
      </c>
      <c r="AP55" t="s">
        <v>446</v>
      </c>
    </row>
    <row r="56" spans="1:42">
      <c r="A56" t="s">
        <v>53</v>
      </c>
      <c r="B56" t="s">
        <v>491</v>
      </c>
      <c r="C56" t="s">
        <v>468</v>
      </c>
      <c r="D56" t="s">
        <v>55</v>
      </c>
      <c r="E56" s="122">
        <v>46140</v>
      </c>
      <c r="F56" s="122">
        <v>46119</v>
      </c>
      <c r="G56" s="122">
        <v>46124</v>
      </c>
      <c r="H56" t="s">
        <v>437</v>
      </c>
      <c r="I56" t="s">
        <v>437</v>
      </c>
      <c r="J56" t="s">
        <v>438</v>
      </c>
      <c r="M56" t="s">
        <v>299</v>
      </c>
      <c r="N56" t="s">
        <v>439</v>
      </c>
      <c r="Q56" s="122">
        <v>46124</v>
      </c>
      <c r="R56">
        <v>0</v>
      </c>
      <c r="S56">
        <v>0</v>
      </c>
      <c r="T56" t="s">
        <v>498</v>
      </c>
      <c r="U56">
        <v>45</v>
      </c>
      <c r="V56">
        <v>6.75</v>
      </c>
      <c r="W56">
        <v>51.75</v>
      </c>
      <c r="X56" t="s">
        <v>441</v>
      </c>
      <c r="Y56" t="s">
        <v>492</v>
      </c>
      <c r="Z56" t="s">
        <v>443</v>
      </c>
      <c r="AA56">
        <v>700000</v>
      </c>
      <c r="AB56" t="s">
        <v>114</v>
      </c>
      <c r="AF56" t="s">
        <v>444</v>
      </c>
      <c r="AG56" t="s">
        <v>445</v>
      </c>
      <c r="AI56">
        <v>1</v>
      </c>
      <c r="AJ56" t="s">
        <v>303</v>
      </c>
      <c r="AK56" t="s">
        <v>445</v>
      </c>
      <c r="AP56" t="s">
        <v>446</v>
      </c>
    </row>
    <row r="57" spans="1:42">
      <c r="A57" t="s">
        <v>53</v>
      </c>
      <c r="B57" t="s">
        <v>491</v>
      </c>
      <c r="C57" t="s">
        <v>468</v>
      </c>
      <c r="D57" t="s">
        <v>55</v>
      </c>
      <c r="E57" s="122">
        <v>46140</v>
      </c>
      <c r="F57" s="122">
        <v>46119</v>
      </c>
      <c r="G57" s="122">
        <v>46121</v>
      </c>
      <c r="H57" t="s">
        <v>437</v>
      </c>
      <c r="I57" t="s">
        <v>437</v>
      </c>
      <c r="J57" t="s">
        <v>141</v>
      </c>
      <c r="K57" t="s">
        <v>299</v>
      </c>
      <c r="L57" t="s">
        <v>299</v>
      </c>
      <c r="M57" t="s">
        <v>299</v>
      </c>
      <c r="N57" t="s">
        <v>455</v>
      </c>
      <c r="O57" t="s">
        <v>493</v>
      </c>
      <c r="P57" t="s">
        <v>499</v>
      </c>
      <c r="Q57" s="122">
        <v>46121</v>
      </c>
      <c r="R57">
        <v>3</v>
      </c>
      <c r="S57">
        <v>0</v>
      </c>
      <c r="T57" t="s">
        <v>499</v>
      </c>
      <c r="U57">
        <v>3.01</v>
      </c>
      <c r="V57">
        <v>0.45</v>
      </c>
      <c r="W57">
        <v>3.46</v>
      </c>
      <c r="X57" t="s">
        <v>441</v>
      </c>
      <c r="Y57" t="s">
        <v>492</v>
      </c>
      <c r="Z57" t="s">
        <v>443</v>
      </c>
      <c r="AA57">
        <v>700000</v>
      </c>
      <c r="AB57" t="s">
        <v>114</v>
      </c>
      <c r="AF57" t="s">
        <v>444</v>
      </c>
      <c r="AG57" t="s">
        <v>445</v>
      </c>
      <c r="AI57">
        <v>1</v>
      </c>
      <c r="AJ57" t="s">
        <v>303</v>
      </c>
      <c r="AK57" t="s">
        <v>445</v>
      </c>
      <c r="AP57" t="s">
        <v>446</v>
      </c>
    </row>
    <row r="58" spans="1:42">
      <c r="A58" t="s">
        <v>53</v>
      </c>
      <c r="B58" t="s">
        <v>491</v>
      </c>
      <c r="C58" t="s">
        <v>436</v>
      </c>
      <c r="D58" t="s">
        <v>55</v>
      </c>
      <c r="E58" s="122">
        <v>46169</v>
      </c>
      <c r="F58" s="122">
        <v>46119</v>
      </c>
      <c r="G58" s="122">
        <v>46122</v>
      </c>
      <c r="H58" t="s">
        <v>437</v>
      </c>
      <c r="I58" t="s">
        <v>437</v>
      </c>
      <c r="J58" t="s">
        <v>438</v>
      </c>
      <c r="M58" t="s">
        <v>299</v>
      </c>
      <c r="N58" t="s">
        <v>439</v>
      </c>
      <c r="Q58" s="122">
        <v>46122</v>
      </c>
      <c r="R58">
        <v>0</v>
      </c>
      <c r="S58">
        <v>0</v>
      </c>
      <c r="T58" t="s">
        <v>478</v>
      </c>
      <c r="U58">
        <v>0.55999999999999905</v>
      </c>
      <c r="V58">
        <v>0.08</v>
      </c>
      <c r="W58">
        <v>0.63999999999999901</v>
      </c>
      <c r="X58" t="s">
        <v>441</v>
      </c>
      <c r="Y58" t="s">
        <v>492</v>
      </c>
      <c r="Z58" t="s">
        <v>443</v>
      </c>
      <c r="AA58">
        <v>700000</v>
      </c>
      <c r="AB58" t="s">
        <v>114</v>
      </c>
      <c r="AF58" t="s">
        <v>444</v>
      </c>
      <c r="AG58" t="s">
        <v>445</v>
      </c>
      <c r="AI58">
        <v>1</v>
      </c>
      <c r="AJ58" t="s">
        <v>303</v>
      </c>
      <c r="AK58" t="s">
        <v>445</v>
      </c>
      <c r="AP58" t="s">
        <v>446</v>
      </c>
    </row>
    <row r="59" spans="1:42">
      <c r="A59" t="s">
        <v>53</v>
      </c>
      <c r="B59" t="s">
        <v>491</v>
      </c>
      <c r="C59" t="s">
        <v>436</v>
      </c>
      <c r="D59" t="s">
        <v>55</v>
      </c>
      <c r="E59" s="122">
        <v>46169</v>
      </c>
      <c r="F59" s="122">
        <v>46119</v>
      </c>
      <c r="G59" s="122">
        <v>46122</v>
      </c>
      <c r="H59" t="s">
        <v>437</v>
      </c>
      <c r="I59" t="s">
        <v>437</v>
      </c>
      <c r="J59" t="s">
        <v>131</v>
      </c>
      <c r="K59" t="s">
        <v>299</v>
      </c>
      <c r="L59" t="s">
        <v>299</v>
      </c>
      <c r="M59" t="s">
        <v>299</v>
      </c>
      <c r="N59" t="s">
        <v>237</v>
      </c>
      <c r="O59" t="s">
        <v>500</v>
      </c>
      <c r="Q59" s="122">
        <v>46122</v>
      </c>
      <c r="R59">
        <v>0</v>
      </c>
      <c r="S59">
        <v>1</v>
      </c>
      <c r="T59" t="s">
        <v>131</v>
      </c>
      <c r="U59">
        <v>226.09</v>
      </c>
      <c r="V59">
        <v>33.909999999999997</v>
      </c>
      <c r="W59">
        <v>260</v>
      </c>
      <c r="X59" t="s">
        <v>441</v>
      </c>
      <c r="Y59" t="s">
        <v>492</v>
      </c>
      <c r="Z59" t="s">
        <v>443</v>
      </c>
      <c r="AA59">
        <v>700000</v>
      </c>
      <c r="AB59" t="s">
        <v>114</v>
      </c>
      <c r="AF59" t="s">
        <v>444</v>
      </c>
      <c r="AG59" t="s">
        <v>445</v>
      </c>
      <c r="AI59">
        <v>1</v>
      </c>
      <c r="AJ59" t="s">
        <v>303</v>
      </c>
      <c r="AK59" t="s">
        <v>445</v>
      </c>
      <c r="AP59" t="s">
        <v>446</v>
      </c>
    </row>
    <row r="60" spans="1:42">
      <c r="A60" t="s">
        <v>53</v>
      </c>
      <c r="B60" t="s">
        <v>491</v>
      </c>
      <c r="C60" t="s">
        <v>468</v>
      </c>
      <c r="D60" t="s">
        <v>55</v>
      </c>
      <c r="E60" s="122">
        <v>46140</v>
      </c>
      <c r="F60" s="122">
        <v>46119</v>
      </c>
      <c r="G60" s="122">
        <v>46121</v>
      </c>
      <c r="H60" t="s">
        <v>437</v>
      </c>
      <c r="I60" t="s">
        <v>437</v>
      </c>
      <c r="J60" t="s">
        <v>438</v>
      </c>
      <c r="M60" t="s">
        <v>299</v>
      </c>
      <c r="N60" t="s">
        <v>439</v>
      </c>
      <c r="Q60" s="122">
        <v>46121</v>
      </c>
      <c r="R60">
        <v>0</v>
      </c>
      <c r="S60">
        <v>0</v>
      </c>
      <c r="T60" t="s">
        <v>478</v>
      </c>
      <c r="U60">
        <v>0.55999999999999905</v>
      </c>
      <c r="V60">
        <v>0.08</v>
      </c>
      <c r="W60">
        <v>0.63999999999999901</v>
      </c>
      <c r="X60" t="s">
        <v>441</v>
      </c>
      <c r="Y60" t="s">
        <v>492</v>
      </c>
      <c r="Z60" t="s">
        <v>443</v>
      </c>
      <c r="AA60">
        <v>700000</v>
      </c>
      <c r="AB60" t="s">
        <v>114</v>
      </c>
      <c r="AF60" t="s">
        <v>444</v>
      </c>
      <c r="AG60" t="s">
        <v>445</v>
      </c>
      <c r="AI60">
        <v>1</v>
      </c>
      <c r="AJ60" t="s">
        <v>303</v>
      </c>
      <c r="AK60" t="s">
        <v>445</v>
      </c>
      <c r="AP60" t="s">
        <v>446</v>
      </c>
    </row>
    <row r="61" spans="1:42">
      <c r="A61" t="s">
        <v>53</v>
      </c>
      <c r="B61" t="s">
        <v>491</v>
      </c>
      <c r="C61" t="s">
        <v>468</v>
      </c>
      <c r="D61" t="s">
        <v>55</v>
      </c>
      <c r="E61" s="122">
        <v>46140</v>
      </c>
      <c r="F61" s="122">
        <v>46119</v>
      </c>
      <c r="G61" s="122">
        <v>46121</v>
      </c>
      <c r="H61" t="s">
        <v>437</v>
      </c>
      <c r="I61" t="s">
        <v>437</v>
      </c>
      <c r="J61" t="s">
        <v>131</v>
      </c>
      <c r="K61" t="s">
        <v>299</v>
      </c>
      <c r="L61" t="s">
        <v>299</v>
      </c>
      <c r="M61" t="s">
        <v>299</v>
      </c>
      <c r="N61" t="s">
        <v>474</v>
      </c>
      <c r="O61">
        <v>1061355015</v>
      </c>
      <c r="P61" t="s">
        <v>487</v>
      </c>
      <c r="Q61" s="122">
        <v>46121</v>
      </c>
      <c r="R61">
        <v>0</v>
      </c>
      <c r="S61">
        <v>1</v>
      </c>
      <c r="T61" t="s">
        <v>487</v>
      </c>
      <c r="U61">
        <v>21.74</v>
      </c>
      <c r="V61">
        <v>3.26</v>
      </c>
      <c r="W61">
        <v>25</v>
      </c>
      <c r="X61" t="s">
        <v>441</v>
      </c>
      <c r="Y61" t="s">
        <v>492</v>
      </c>
      <c r="Z61" t="s">
        <v>443</v>
      </c>
      <c r="AA61">
        <v>700000</v>
      </c>
      <c r="AB61" t="s">
        <v>114</v>
      </c>
      <c r="AF61" t="s">
        <v>444</v>
      </c>
      <c r="AG61" t="s">
        <v>445</v>
      </c>
      <c r="AI61">
        <v>1</v>
      </c>
      <c r="AJ61" t="s">
        <v>303</v>
      </c>
      <c r="AK61" t="s">
        <v>445</v>
      </c>
      <c r="AP61" t="s">
        <v>446</v>
      </c>
    </row>
    <row r="62" spans="1:42">
      <c r="A62" t="s">
        <v>53</v>
      </c>
      <c r="B62" t="s">
        <v>494</v>
      </c>
      <c r="C62" t="s">
        <v>468</v>
      </c>
      <c r="D62" t="s">
        <v>55</v>
      </c>
      <c r="E62" s="122">
        <v>46140</v>
      </c>
      <c r="F62" s="122">
        <v>46119</v>
      </c>
      <c r="G62" s="122">
        <v>46128</v>
      </c>
      <c r="H62" t="s">
        <v>437</v>
      </c>
      <c r="I62" t="s">
        <v>437</v>
      </c>
      <c r="J62" t="s">
        <v>131</v>
      </c>
      <c r="K62" t="s">
        <v>313</v>
      </c>
      <c r="L62" t="s">
        <v>313</v>
      </c>
      <c r="M62" t="s">
        <v>306</v>
      </c>
      <c r="N62" t="s">
        <v>501</v>
      </c>
      <c r="O62" t="s">
        <v>502</v>
      </c>
      <c r="Q62" s="122">
        <v>46128</v>
      </c>
      <c r="R62">
        <v>0</v>
      </c>
      <c r="S62">
        <v>1</v>
      </c>
      <c r="T62" t="s">
        <v>131</v>
      </c>
      <c r="U62">
        <v>142.61000000000001</v>
      </c>
      <c r="V62">
        <v>21.39</v>
      </c>
      <c r="W62">
        <v>164</v>
      </c>
      <c r="X62" t="s">
        <v>480</v>
      </c>
      <c r="Y62" t="s">
        <v>492</v>
      </c>
      <c r="Z62" t="s">
        <v>443</v>
      </c>
      <c r="AA62">
        <v>700000</v>
      </c>
      <c r="AB62" t="s">
        <v>114</v>
      </c>
      <c r="AF62" t="s">
        <v>444</v>
      </c>
      <c r="AG62" t="s">
        <v>445</v>
      </c>
      <c r="AH62" t="s">
        <v>445</v>
      </c>
      <c r="AI62">
        <v>1</v>
      </c>
      <c r="AJ62" t="s">
        <v>309</v>
      </c>
      <c r="AK62" t="s">
        <v>445</v>
      </c>
      <c r="AP62" t="s">
        <v>446</v>
      </c>
    </row>
    <row r="63" spans="1:42">
      <c r="A63" t="s">
        <v>53</v>
      </c>
      <c r="B63" t="s">
        <v>491</v>
      </c>
      <c r="C63" t="s">
        <v>468</v>
      </c>
      <c r="D63" t="s">
        <v>55</v>
      </c>
      <c r="E63" s="122">
        <v>46140</v>
      </c>
      <c r="F63" s="122">
        <v>46119</v>
      </c>
      <c r="G63" s="122">
        <v>46123</v>
      </c>
      <c r="H63" t="s">
        <v>437</v>
      </c>
      <c r="I63" t="s">
        <v>437</v>
      </c>
      <c r="J63" t="s">
        <v>301</v>
      </c>
      <c r="K63" t="s">
        <v>299</v>
      </c>
      <c r="L63" t="s">
        <v>306</v>
      </c>
      <c r="M63" t="s">
        <v>299</v>
      </c>
      <c r="N63" t="s">
        <v>450</v>
      </c>
      <c r="O63">
        <v>9493605594</v>
      </c>
      <c r="Q63" s="122">
        <v>46123</v>
      </c>
      <c r="R63">
        <v>0</v>
      </c>
      <c r="S63">
        <v>0</v>
      </c>
      <c r="T63" t="s">
        <v>503</v>
      </c>
      <c r="U63">
        <v>62.61</v>
      </c>
      <c r="V63">
        <v>9.39</v>
      </c>
      <c r="W63">
        <v>72</v>
      </c>
      <c r="X63" t="s">
        <v>441</v>
      </c>
      <c r="Y63" t="s">
        <v>492</v>
      </c>
      <c r="Z63" t="s">
        <v>443</v>
      </c>
      <c r="AA63">
        <v>700000</v>
      </c>
      <c r="AB63" t="s">
        <v>114</v>
      </c>
      <c r="AF63" t="s">
        <v>444</v>
      </c>
      <c r="AG63" t="s">
        <v>445</v>
      </c>
      <c r="AI63">
        <v>1</v>
      </c>
      <c r="AJ63" t="s">
        <v>303</v>
      </c>
      <c r="AK63" t="s">
        <v>445</v>
      </c>
      <c r="AP63" t="s">
        <v>446</v>
      </c>
    </row>
    <row r="64" spans="1:42">
      <c r="A64" t="s">
        <v>53</v>
      </c>
      <c r="B64" t="s">
        <v>494</v>
      </c>
      <c r="C64" t="s">
        <v>468</v>
      </c>
      <c r="D64" t="s">
        <v>55</v>
      </c>
      <c r="E64" s="122">
        <v>46140</v>
      </c>
      <c r="F64" s="122">
        <v>46119</v>
      </c>
      <c r="G64" s="122">
        <v>46127</v>
      </c>
      <c r="H64" t="s">
        <v>437</v>
      </c>
      <c r="I64" t="s">
        <v>437</v>
      </c>
      <c r="J64" t="s">
        <v>131</v>
      </c>
      <c r="K64" t="s">
        <v>308</v>
      </c>
      <c r="L64" t="s">
        <v>308</v>
      </c>
      <c r="M64" t="s">
        <v>306</v>
      </c>
      <c r="N64" t="s">
        <v>504</v>
      </c>
      <c r="O64" t="s">
        <v>505</v>
      </c>
      <c r="P64" t="s">
        <v>477</v>
      </c>
      <c r="Q64" s="122">
        <v>46127</v>
      </c>
      <c r="R64">
        <v>0</v>
      </c>
      <c r="S64">
        <v>1</v>
      </c>
      <c r="T64" t="s">
        <v>477</v>
      </c>
      <c r="U64">
        <v>27.83</v>
      </c>
      <c r="V64">
        <v>4.17</v>
      </c>
      <c r="W64">
        <v>32</v>
      </c>
      <c r="X64" t="s">
        <v>480</v>
      </c>
      <c r="Y64" t="s">
        <v>492</v>
      </c>
      <c r="Z64" t="s">
        <v>443</v>
      </c>
      <c r="AA64">
        <v>700000</v>
      </c>
      <c r="AB64" t="s">
        <v>114</v>
      </c>
      <c r="AF64" t="s">
        <v>444</v>
      </c>
      <c r="AG64" t="s">
        <v>445</v>
      </c>
      <c r="AH64" t="s">
        <v>445</v>
      </c>
      <c r="AI64">
        <v>1</v>
      </c>
      <c r="AJ64" t="s">
        <v>309</v>
      </c>
      <c r="AK64" t="s">
        <v>445</v>
      </c>
      <c r="AP64" t="s">
        <v>446</v>
      </c>
    </row>
    <row r="65" spans="1:42">
      <c r="A65" t="s">
        <v>53</v>
      </c>
      <c r="B65" t="s">
        <v>494</v>
      </c>
      <c r="C65" t="s">
        <v>468</v>
      </c>
      <c r="D65" t="s">
        <v>55</v>
      </c>
      <c r="E65" s="122">
        <v>46140</v>
      </c>
      <c r="F65" s="122">
        <v>46119</v>
      </c>
      <c r="G65" s="122">
        <v>46127</v>
      </c>
      <c r="H65" t="s">
        <v>437</v>
      </c>
      <c r="I65" t="s">
        <v>437</v>
      </c>
      <c r="J65" t="s">
        <v>438</v>
      </c>
      <c r="M65" t="s">
        <v>306</v>
      </c>
      <c r="N65" t="s">
        <v>439</v>
      </c>
      <c r="Q65" s="122">
        <v>46127</v>
      </c>
      <c r="R65">
        <v>0</v>
      </c>
      <c r="S65">
        <v>0</v>
      </c>
      <c r="T65" t="s">
        <v>472</v>
      </c>
      <c r="U65">
        <v>8.16</v>
      </c>
      <c r="V65">
        <v>1.22</v>
      </c>
      <c r="W65">
        <v>9.3800000000000008</v>
      </c>
      <c r="X65" t="s">
        <v>480</v>
      </c>
      <c r="Y65" t="s">
        <v>492</v>
      </c>
      <c r="Z65" t="s">
        <v>443</v>
      </c>
      <c r="AA65">
        <v>700000</v>
      </c>
      <c r="AB65" t="s">
        <v>114</v>
      </c>
      <c r="AF65" t="s">
        <v>444</v>
      </c>
      <c r="AG65" t="s">
        <v>445</v>
      </c>
      <c r="AH65" t="s">
        <v>445</v>
      </c>
      <c r="AI65">
        <v>1</v>
      </c>
      <c r="AJ65" t="s">
        <v>309</v>
      </c>
      <c r="AK65" t="s">
        <v>445</v>
      </c>
      <c r="AP65" t="s">
        <v>446</v>
      </c>
    </row>
    <row r="66" spans="1:42">
      <c r="A66" t="s">
        <v>53</v>
      </c>
      <c r="B66" t="s">
        <v>494</v>
      </c>
      <c r="C66" t="s">
        <v>468</v>
      </c>
      <c r="D66" t="s">
        <v>55</v>
      </c>
      <c r="E66" s="122">
        <v>46140</v>
      </c>
      <c r="F66" s="122">
        <v>46119</v>
      </c>
      <c r="G66" s="122">
        <v>46128</v>
      </c>
      <c r="H66" t="s">
        <v>437</v>
      </c>
      <c r="I66" t="s">
        <v>437</v>
      </c>
      <c r="J66" t="s">
        <v>438</v>
      </c>
      <c r="M66" t="s">
        <v>306</v>
      </c>
      <c r="N66" t="s">
        <v>439</v>
      </c>
      <c r="Q66" s="122">
        <v>46128</v>
      </c>
      <c r="R66">
        <v>0</v>
      </c>
      <c r="S66">
        <v>0</v>
      </c>
      <c r="T66" t="s">
        <v>472</v>
      </c>
      <c r="U66">
        <v>8.16</v>
      </c>
      <c r="V66">
        <v>1.22</v>
      </c>
      <c r="W66">
        <v>9.3800000000000008</v>
      </c>
      <c r="X66" t="s">
        <v>480</v>
      </c>
      <c r="Y66" t="s">
        <v>492</v>
      </c>
      <c r="Z66" t="s">
        <v>443</v>
      </c>
      <c r="AA66">
        <v>700000</v>
      </c>
      <c r="AB66" t="s">
        <v>114</v>
      </c>
      <c r="AF66" t="s">
        <v>444</v>
      </c>
      <c r="AG66" t="s">
        <v>445</v>
      </c>
      <c r="AH66" t="s">
        <v>445</v>
      </c>
      <c r="AI66">
        <v>1</v>
      </c>
      <c r="AJ66" t="s">
        <v>309</v>
      </c>
      <c r="AK66" t="s">
        <v>445</v>
      </c>
      <c r="AP66" t="s">
        <v>446</v>
      </c>
    </row>
    <row r="67" spans="1:42">
      <c r="A67" t="s">
        <v>53</v>
      </c>
      <c r="B67" t="s">
        <v>494</v>
      </c>
      <c r="C67" t="s">
        <v>468</v>
      </c>
      <c r="D67" t="s">
        <v>55</v>
      </c>
      <c r="E67" s="122">
        <v>46140</v>
      </c>
      <c r="F67" s="122">
        <v>46119</v>
      </c>
      <c r="G67" s="122">
        <v>46128</v>
      </c>
      <c r="H67" t="s">
        <v>437</v>
      </c>
      <c r="I67" t="s">
        <v>437</v>
      </c>
      <c r="J67" t="s">
        <v>438</v>
      </c>
      <c r="M67" t="s">
        <v>306</v>
      </c>
      <c r="N67" t="s">
        <v>439</v>
      </c>
      <c r="Q67" s="122">
        <v>46128</v>
      </c>
      <c r="R67">
        <v>0</v>
      </c>
      <c r="S67">
        <v>0</v>
      </c>
      <c r="T67" t="s">
        <v>478</v>
      </c>
      <c r="U67">
        <v>0.55999999999999905</v>
      </c>
      <c r="V67">
        <v>0.08</v>
      </c>
      <c r="W67">
        <v>0.63999999999999901</v>
      </c>
      <c r="X67" t="s">
        <v>480</v>
      </c>
      <c r="Y67" t="s">
        <v>492</v>
      </c>
      <c r="Z67" t="s">
        <v>443</v>
      </c>
      <c r="AA67">
        <v>700000</v>
      </c>
      <c r="AB67" t="s">
        <v>114</v>
      </c>
      <c r="AF67" t="s">
        <v>444</v>
      </c>
      <c r="AG67" t="s">
        <v>445</v>
      </c>
      <c r="AH67" t="s">
        <v>445</v>
      </c>
      <c r="AI67">
        <v>1</v>
      </c>
      <c r="AJ67" t="s">
        <v>309</v>
      </c>
      <c r="AK67" t="s">
        <v>445</v>
      </c>
      <c r="AP67" t="s">
        <v>446</v>
      </c>
    </row>
    <row r="68" spans="1:42">
      <c r="A68" t="s">
        <v>53</v>
      </c>
      <c r="B68" t="s">
        <v>494</v>
      </c>
      <c r="C68" t="s">
        <v>468</v>
      </c>
      <c r="D68" t="s">
        <v>55</v>
      </c>
      <c r="E68" s="122">
        <v>46140</v>
      </c>
      <c r="F68" s="122">
        <v>46119</v>
      </c>
      <c r="G68" s="122">
        <v>46127</v>
      </c>
      <c r="H68" t="s">
        <v>437</v>
      </c>
      <c r="I68" t="s">
        <v>437</v>
      </c>
      <c r="J68" t="s">
        <v>131</v>
      </c>
      <c r="K68" t="s">
        <v>308</v>
      </c>
      <c r="L68" t="s">
        <v>308</v>
      </c>
      <c r="M68" t="s">
        <v>306</v>
      </c>
      <c r="N68" t="s">
        <v>504</v>
      </c>
      <c r="O68" t="s">
        <v>505</v>
      </c>
      <c r="P68" t="s">
        <v>506</v>
      </c>
      <c r="Q68" s="122">
        <v>46127</v>
      </c>
      <c r="R68">
        <v>0</v>
      </c>
      <c r="S68">
        <v>1</v>
      </c>
      <c r="T68" t="s">
        <v>506</v>
      </c>
      <c r="U68">
        <v>5.22</v>
      </c>
      <c r="V68">
        <v>0.78</v>
      </c>
      <c r="W68">
        <v>6</v>
      </c>
      <c r="X68" t="s">
        <v>480</v>
      </c>
      <c r="Y68" t="s">
        <v>492</v>
      </c>
      <c r="Z68" t="s">
        <v>443</v>
      </c>
      <c r="AA68">
        <v>700000</v>
      </c>
      <c r="AB68" t="s">
        <v>114</v>
      </c>
      <c r="AF68" t="s">
        <v>444</v>
      </c>
      <c r="AG68" t="s">
        <v>445</v>
      </c>
      <c r="AH68" t="s">
        <v>445</v>
      </c>
      <c r="AI68">
        <v>1</v>
      </c>
      <c r="AJ68" t="s">
        <v>309</v>
      </c>
      <c r="AK68" t="s">
        <v>445</v>
      </c>
      <c r="AP68" t="s">
        <v>446</v>
      </c>
    </row>
    <row r="69" spans="1:42">
      <c r="A69" t="s">
        <v>53</v>
      </c>
      <c r="B69" t="s">
        <v>494</v>
      </c>
      <c r="C69" t="s">
        <v>436</v>
      </c>
      <c r="D69" t="s">
        <v>55</v>
      </c>
      <c r="E69" s="122">
        <v>46169</v>
      </c>
      <c r="F69" s="122">
        <v>46119</v>
      </c>
      <c r="G69" s="122">
        <v>46127</v>
      </c>
      <c r="H69" t="s">
        <v>437</v>
      </c>
      <c r="I69" t="s">
        <v>437</v>
      </c>
      <c r="J69" t="s">
        <v>311</v>
      </c>
      <c r="K69" t="s">
        <v>306</v>
      </c>
      <c r="L69" t="s">
        <v>306</v>
      </c>
      <c r="M69" t="s">
        <v>306</v>
      </c>
      <c r="N69" t="s">
        <v>460</v>
      </c>
      <c r="O69" t="s">
        <v>507</v>
      </c>
      <c r="Q69" s="122">
        <v>46127</v>
      </c>
      <c r="R69">
        <v>0</v>
      </c>
      <c r="S69">
        <v>0</v>
      </c>
      <c r="T69" t="s">
        <v>462</v>
      </c>
      <c r="U69">
        <v>92.61</v>
      </c>
      <c r="V69">
        <v>13.89</v>
      </c>
      <c r="W69">
        <v>106.5</v>
      </c>
      <c r="X69" t="s">
        <v>480</v>
      </c>
      <c r="Y69" t="s">
        <v>492</v>
      </c>
      <c r="Z69" t="s">
        <v>443</v>
      </c>
      <c r="AA69">
        <v>700000</v>
      </c>
      <c r="AB69" t="s">
        <v>114</v>
      </c>
      <c r="AF69" t="s">
        <v>444</v>
      </c>
      <c r="AG69" t="s">
        <v>445</v>
      </c>
      <c r="AH69" t="s">
        <v>445</v>
      </c>
      <c r="AI69">
        <v>1</v>
      </c>
      <c r="AJ69" t="s">
        <v>309</v>
      </c>
      <c r="AK69" t="s">
        <v>445</v>
      </c>
      <c r="AP69" t="s">
        <v>446</v>
      </c>
    </row>
    <row r="70" spans="1:42">
      <c r="A70" t="s">
        <v>53</v>
      </c>
      <c r="B70" t="s">
        <v>494</v>
      </c>
      <c r="C70" t="s">
        <v>468</v>
      </c>
      <c r="D70" t="s">
        <v>55</v>
      </c>
      <c r="E70" s="122">
        <v>46140</v>
      </c>
      <c r="F70" s="122">
        <v>46119</v>
      </c>
      <c r="G70" s="122">
        <v>46120</v>
      </c>
      <c r="H70" t="s">
        <v>437</v>
      </c>
      <c r="I70" t="s">
        <v>437</v>
      </c>
      <c r="J70" t="s">
        <v>438</v>
      </c>
      <c r="M70" t="s">
        <v>306</v>
      </c>
      <c r="N70" t="s">
        <v>439</v>
      </c>
      <c r="Q70" s="122">
        <v>46120</v>
      </c>
      <c r="R70">
        <v>0</v>
      </c>
      <c r="S70">
        <v>0</v>
      </c>
      <c r="T70" t="s">
        <v>465</v>
      </c>
      <c r="U70">
        <v>18.850000000000001</v>
      </c>
      <c r="V70">
        <v>2.83</v>
      </c>
      <c r="W70">
        <v>21.68</v>
      </c>
      <c r="X70" t="s">
        <v>480</v>
      </c>
      <c r="Y70" t="s">
        <v>492</v>
      </c>
      <c r="Z70" t="s">
        <v>443</v>
      </c>
      <c r="AA70">
        <v>700000</v>
      </c>
      <c r="AB70" t="s">
        <v>114</v>
      </c>
      <c r="AF70" t="s">
        <v>444</v>
      </c>
      <c r="AG70" t="s">
        <v>445</v>
      </c>
      <c r="AH70" t="s">
        <v>445</v>
      </c>
      <c r="AI70">
        <v>1</v>
      </c>
      <c r="AJ70" t="s">
        <v>309</v>
      </c>
      <c r="AK70" t="s">
        <v>445</v>
      </c>
      <c r="AP70" t="s">
        <v>446</v>
      </c>
    </row>
    <row r="71" spans="1:42">
      <c r="A71" t="s">
        <v>53</v>
      </c>
      <c r="B71" t="s">
        <v>491</v>
      </c>
      <c r="C71" t="s">
        <v>436</v>
      </c>
      <c r="D71" t="s">
        <v>55</v>
      </c>
      <c r="E71" s="122">
        <v>46169</v>
      </c>
      <c r="F71" s="122">
        <v>46119</v>
      </c>
      <c r="G71" s="122">
        <v>46122</v>
      </c>
      <c r="H71" t="s">
        <v>437</v>
      </c>
      <c r="I71" t="s">
        <v>437</v>
      </c>
      <c r="J71" t="s">
        <v>131</v>
      </c>
      <c r="K71" t="s">
        <v>299</v>
      </c>
      <c r="L71" t="s">
        <v>299</v>
      </c>
      <c r="M71" t="s">
        <v>299</v>
      </c>
      <c r="N71" t="s">
        <v>237</v>
      </c>
      <c r="O71" t="s">
        <v>500</v>
      </c>
      <c r="P71" t="s">
        <v>508</v>
      </c>
      <c r="Q71" s="122">
        <v>46122</v>
      </c>
      <c r="R71">
        <v>0</v>
      </c>
      <c r="S71">
        <v>1</v>
      </c>
      <c r="T71" t="s">
        <v>508</v>
      </c>
      <c r="U71">
        <v>2.61</v>
      </c>
      <c r="V71">
        <v>0.39</v>
      </c>
      <c r="W71">
        <v>3</v>
      </c>
      <c r="X71" t="s">
        <v>441</v>
      </c>
      <c r="Y71" t="s">
        <v>492</v>
      </c>
      <c r="Z71" t="s">
        <v>443</v>
      </c>
      <c r="AA71">
        <v>700000</v>
      </c>
      <c r="AB71" t="s">
        <v>114</v>
      </c>
      <c r="AF71" t="s">
        <v>444</v>
      </c>
      <c r="AG71" t="s">
        <v>445</v>
      </c>
      <c r="AI71">
        <v>1</v>
      </c>
      <c r="AJ71" t="s">
        <v>303</v>
      </c>
      <c r="AK71" t="s">
        <v>445</v>
      </c>
      <c r="AP71" t="s">
        <v>446</v>
      </c>
    </row>
    <row r="72" spans="1:42">
      <c r="A72" t="s">
        <v>53</v>
      </c>
      <c r="B72" t="s">
        <v>491</v>
      </c>
      <c r="C72" t="s">
        <v>468</v>
      </c>
      <c r="D72" t="s">
        <v>55</v>
      </c>
      <c r="E72" s="122">
        <v>46140</v>
      </c>
      <c r="F72" s="122">
        <v>46119</v>
      </c>
      <c r="G72" s="122">
        <v>46121</v>
      </c>
      <c r="H72" t="s">
        <v>437</v>
      </c>
      <c r="I72" t="s">
        <v>437</v>
      </c>
      <c r="J72" t="s">
        <v>301</v>
      </c>
      <c r="K72" t="s">
        <v>306</v>
      </c>
      <c r="L72" t="s">
        <v>299</v>
      </c>
      <c r="M72" t="s">
        <v>299</v>
      </c>
      <c r="N72" t="s">
        <v>450</v>
      </c>
      <c r="O72">
        <v>9493567840</v>
      </c>
      <c r="Q72" s="122">
        <v>46121</v>
      </c>
      <c r="R72">
        <v>0</v>
      </c>
      <c r="S72">
        <v>0</v>
      </c>
      <c r="T72" t="s">
        <v>509</v>
      </c>
      <c r="U72">
        <v>855.65</v>
      </c>
      <c r="V72">
        <v>128.35</v>
      </c>
      <c r="W72">
        <v>984</v>
      </c>
      <c r="X72" t="s">
        <v>441</v>
      </c>
      <c r="Y72" t="s">
        <v>492</v>
      </c>
      <c r="Z72" t="s">
        <v>443</v>
      </c>
      <c r="AA72">
        <v>700000</v>
      </c>
      <c r="AB72" t="s">
        <v>114</v>
      </c>
      <c r="AF72" t="s">
        <v>444</v>
      </c>
      <c r="AG72" t="s">
        <v>445</v>
      </c>
      <c r="AI72">
        <v>1</v>
      </c>
      <c r="AJ72" t="s">
        <v>303</v>
      </c>
      <c r="AK72" t="s">
        <v>445</v>
      </c>
      <c r="AP72" t="s">
        <v>446</v>
      </c>
    </row>
    <row r="73" spans="1:42">
      <c r="A73" t="s">
        <v>53</v>
      </c>
      <c r="B73" t="s">
        <v>491</v>
      </c>
      <c r="C73" t="s">
        <v>468</v>
      </c>
      <c r="D73" t="s">
        <v>55</v>
      </c>
      <c r="E73" s="122">
        <v>46140</v>
      </c>
      <c r="F73" s="122">
        <v>46119</v>
      </c>
      <c r="G73" s="122">
        <v>46120</v>
      </c>
      <c r="H73" t="s">
        <v>437</v>
      </c>
      <c r="I73" t="s">
        <v>437</v>
      </c>
      <c r="J73" t="s">
        <v>438</v>
      </c>
      <c r="M73" t="s">
        <v>299</v>
      </c>
      <c r="N73" t="s">
        <v>439</v>
      </c>
      <c r="Q73" s="122">
        <v>46120</v>
      </c>
      <c r="R73">
        <v>0</v>
      </c>
      <c r="S73">
        <v>0</v>
      </c>
      <c r="T73" t="s">
        <v>440</v>
      </c>
      <c r="U73">
        <v>6.55</v>
      </c>
      <c r="V73">
        <v>0.98</v>
      </c>
      <c r="W73">
        <v>7.53</v>
      </c>
      <c r="X73" t="s">
        <v>441</v>
      </c>
      <c r="Y73" t="s">
        <v>492</v>
      </c>
      <c r="Z73" t="s">
        <v>443</v>
      </c>
      <c r="AA73">
        <v>700000</v>
      </c>
      <c r="AB73" t="s">
        <v>114</v>
      </c>
      <c r="AF73" t="s">
        <v>444</v>
      </c>
      <c r="AG73" t="s">
        <v>445</v>
      </c>
      <c r="AI73">
        <v>1</v>
      </c>
      <c r="AJ73" t="s">
        <v>303</v>
      </c>
      <c r="AK73" t="s">
        <v>445</v>
      </c>
      <c r="AP73" t="s">
        <v>446</v>
      </c>
    </row>
    <row r="74" spans="1:42">
      <c r="A74" t="s">
        <v>53</v>
      </c>
      <c r="B74" t="s">
        <v>491</v>
      </c>
      <c r="C74" t="s">
        <v>468</v>
      </c>
      <c r="D74" t="s">
        <v>55</v>
      </c>
      <c r="E74" s="122">
        <v>46140</v>
      </c>
      <c r="F74" s="122">
        <v>46119</v>
      </c>
      <c r="G74" s="122">
        <v>46121</v>
      </c>
      <c r="H74" t="s">
        <v>437</v>
      </c>
      <c r="I74" t="s">
        <v>437</v>
      </c>
      <c r="J74" t="s">
        <v>438</v>
      </c>
      <c r="M74" t="s">
        <v>299</v>
      </c>
      <c r="N74" t="s">
        <v>439</v>
      </c>
      <c r="Q74" s="122">
        <v>46121</v>
      </c>
      <c r="R74">
        <v>0</v>
      </c>
      <c r="S74">
        <v>0</v>
      </c>
      <c r="T74" t="s">
        <v>478</v>
      </c>
      <c r="U74">
        <v>0.55999999999999905</v>
      </c>
      <c r="V74">
        <v>0.08</v>
      </c>
      <c r="W74">
        <v>0.63999999999999901</v>
      </c>
      <c r="X74" t="s">
        <v>441</v>
      </c>
      <c r="Y74" t="s">
        <v>492</v>
      </c>
      <c r="Z74" t="s">
        <v>443</v>
      </c>
      <c r="AA74">
        <v>700000</v>
      </c>
      <c r="AB74" t="s">
        <v>114</v>
      </c>
      <c r="AF74" t="s">
        <v>444</v>
      </c>
      <c r="AG74" t="s">
        <v>445</v>
      </c>
      <c r="AI74">
        <v>1</v>
      </c>
      <c r="AJ74" t="s">
        <v>303</v>
      </c>
      <c r="AK74" t="s">
        <v>445</v>
      </c>
      <c r="AP74" t="s">
        <v>446</v>
      </c>
    </row>
    <row r="75" spans="1:42">
      <c r="A75" t="s">
        <v>53</v>
      </c>
      <c r="B75" t="s">
        <v>491</v>
      </c>
      <c r="C75" t="s">
        <v>468</v>
      </c>
      <c r="D75" t="s">
        <v>55</v>
      </c>
      <c r="E75" s="122">
        <v>46140</v>
      </c>
      <c r="F75" s="122">
        <v>46119</v>
      </c>
      <c r="G75" s="122">
        <v>46121</v>
      </c>
      <c r="H75" t="s">
        <v>437</v>
      </c>
      <c r="I75" t="s">
        <v>437</v>
      </c>
      <c r="J75" t="s">
        <v>438</v>
      </c>
      <c r="M75" t="s">
        <v>299</v>
      </c>
      <c r="N75" t="s">
        <v>439</v>
      </c>
      <c r="Q75" s="122">
        <v>46121</v>
      </c>
      <c r="R75">
        <v>0</v>
      </c>
      <c r="S75">
        <v>0</v>
      </c>
      <c r="T75" t="s">
        <v>458</v>
      </c>
      <c r="U75">
        <v>0.55999999999999905</v>
      </c>
      <c r="V75">
        <v>0.08</v>
      </c>
      <c r="W75">
        <v>0.63999999999999901</v>
      </c>
      <c r="X75" t="s">
        <v>441</v>
      </c>
      <c r="Y75" t="s">
        <v>492</v>
      </c>
      <c r="Z75" t="s">
        <v>443</v>
      </c>
      <c r="AA75">
        <v>700000</v>
      </c>
      <c r="AB75" t="s">
        <v>114</v>
      </c>
      <c r="AF75" t="s">
        <v>444</v>
      </c>
      <c r="AG75" t="s">
        <v>445</v>
      </c>
      <c r="AI75">
        <v>1</v>
      </c>
      <c r="AJ75" t="s">
        <v>303</v>
      </c>
      <c r="AK75" t="s">
        <v>445</v>
      </c>
      <c r="AP75" t="s">
        <v>446</v>
      </c>
    </row>
    <row r="76" spans="1:42">
      <c r="A76" t="s">
        <v>53</v>
      </c>
      <c r="B76" t="s">
        <v>494</v>
      </c>
      <c r="C76" t="s">
        <v>468</v>
      </c>
      <c r="D76" t="s">
        <v>55</v>
      </c>
      <c r="E76" s="122">
        <v>46140</v>
      </c>
      <c r="F76" s="122">
        <v>46119</v>
      </c>
      <c r="G76" s="122">
        <v>46127</v>
      </c>
      <c r="H76" t="s">
        <v>437</v>
      </c>
      <c r="I76" t="s">
        <v>437</v>
      </c>
      <c r="J76" t="s">
        <v>438</v>
      </c>
      <c r="M76" t="s">
        <v>306</v>
      </c>
      <c r="N76" t="s">
        <v>439</v>
      </c>
      <c r="Q76" s="122">
        <v>46127</v>
      </c>
      <c r="R76">
        <v>0</v>
      </c>
      <c r="S76">
        <v>0</v>
      </c>
      <c r="T76" t="s">
        <v>478</v>
      </c>
      <c r="U76">
        <v>0.55999999999999905</v>
      </c>
      <c r="V76">
        <v>0.08</v>
      </c>
      <c r="W76">
        <v>0.63999999999999901</v>
      </c>
      <c r="X76" t="s">
        <v>480</v>
      </c>
      <c r="Y76" t="s">
        <v>492</v>
      </c>
      <c r="Z76" t="s">
        <v>443</v>
      </c>
      <c r="AA76">
        <v>700000</v>
      </c>
      <c r="AB76" t="s">
        <v>114</v>
      </c>
      <c r="AF76" t="s">
        <v>444</v>
      </c>
      <c r="AG76" t="s">
        <v>445</v>
      </c>
      <c r="AH76" t="s">
        <v>445</v>
      </c>
      <c r="AI76">
        <v>1</v>
      </c>
      <c r="AJ76" t="s">
        <v>309</v>
      </c>
      <c r="AK76" t="s">
        <v>445</v>
      </c>
      <c r="AP76" t="s">
        <v>446</v>
      </c>
    </row>
    <row r="77" spans="1:42">
      <c r="A77" t="s">
        <v>53</v>
      </c>
      <c r="B77" t="s">
        <v>491</v>
      </c>
      <c r="C77" t="s">
        <v>468</v>
      </c>
      <c r="D77" t="s">
        <v>55</v>
      </c>
      <c r="E77" s="122">
        <v>46140</v>
      </c>
      <c r="F77" s="122">
        <v>46119</v>
      </c>
      <c r="G77" s="122">
        <v>46123</v>
      </c>
      <c r="H77" t="s">
        <v>437</v>
      </c>
      <c r="I77" t="s">
        <v>437</v>
      </c>
      <c r="J77" t="s">
        <v>438</v>
      </c>
      <c r="M77" t="s">
        <v>299</v>
      </c>
      <c r="N77" t="s">
        <v>439</v>
      </c>
      <c r="Q77" s="122">
        <v>46123</v>
      </c>
      <c r="R77">
        <v>0</v>
      </c>
      <c r="S77">
        <v>0</v>
      </c>
      <c r="T77" t="s">
        <v>449</v>
      </c>
      <c r="U77">
        <v>11.2</v>
      </c>
      <c r="V77">
        <v>1.68</v>
      </c>
      <c r="W77">
        <v>12.88</v>
      </c>
      <c r="X77" t="s">
        <v>441</v>
      </c>
      <c r="Y77" t="s">
        <v>492</v>
      </c>
      <c r="Z77" t="s">
        <v>443</v>
      </c>
      <c r="AA77">
        <v>700000</v>
      </c>
      <c r="AB77" t="s">
        <v>114</v>
      </c>
      <c r="AF77" t="s">
        <v>444</v>
      </c>
      <c r="AG77" t="s">
        <v>445</v>
      </c>
      <c r="AI77">
        <v>1</v>
      </c>
      <c r="AJ77" t="s">
        <v>303</v>
      </c>
      <c r="AK77" t="s">
        <v>445</v>
      </c>
      <c r="AP77" t="s">
        <v>446</v>
      </c>
    </row>
    <row r="78" spans="1:42">
      <c r="A78" t="s">
        <v>53</v>
      </c>
      <c r="B78" t="s">
        <v>494</v>
      </c>
      <c r="C78" t="s">
        <v>468</v>
      </c>
      <c r="D78" t="s">
        <v>55</v>
      </c>
      <c r="E78" s="122">
        <v>46140</v>
      </c>
      <c r="F78" s="122">
        <v>46119</v>
      </c>
      <c r="G78" s="122">
        <v>46127</v>
      </c>
      <c r="H78" t="s">
        <v>437</v>
      </c>
      <c r="I78" t="s">
        <v>437</v>
      </c>
      <c r="J78" t="s">
        <v>131</v>
      </c>
      <c r="K78" t="s">
        <v>308</v>
      </c>
      <c r="L78" t="s">
        <v>308</v>
      </c>
      <c r="M78" t="s">
        <v>306</v>
      </c>
      <c r="N78" t="s">
        <v>504</v>
      </c>
      <c r="O78" t="s">
        <v>505</v>
      </c>
      <c r="Q78" s="122">
        <v>46127</v>
      </c>
      <c r="R78">
        <v>0</v>
      </c>
      <c r="S78">
        <v>1</v>
      </c>
      <c r="T78" t="s">
        <v>131</v>
      </c>
      <c r="U78">
        <v>169.57</v>
      </c>
      <c r="V78">
        <v>25.44</v>
      </c>
      <c r="W78">
        <v>195.01</v>
      </c>
      <c r="X78" t="s">
        <v>480</v>
      </c>
      <c r="Y78" t="s">
        <v>492</v>
      </c>
      <c r="Z78" t="s">
        <v>443</v>
      </c>
      <c r="AA78">
        <v>700000</v>
      </c>
      <c r="AB78" t="s">
        <v>114</v>
      </c>
      <c r="AF78" t="s">
        <v>444</v>
      </c>
      <c r="AG78" t="s">
        <v>445</v>
      </c>
      <c r="AH78" t="s">
        <v>445</v>
      </c>
      <c r="AI78">
        <v>1</v>
      </c>
      <c r="AJ78" t="s">
        <v>309</v>
      </c>
      <c r="AK78" t="s">
        <v>445</v>
      </c>
      <c r="AP78" t="s">
        <v>446</v>
      </c>
    </row>
    <row r="79" spans="1:42">
      <c r="A79" t="s">
        <v>53</v>
      </c>
      <c r="B79" t="s">
        <v>494</v>
      </c>
      <c r="C79" t="s">
        <v>468</v>
      </c>
      <c r="D79" t="s">
        <v>55</v>
      </c>
      <c r="E79" s="122">
        <v>46140</v>
      </c>
      <c r="F79" s="122">
        <v>46119</v>
      </c>
      <c r="G79" s="122">
        <v>46127</v>
      </c>
      <c r="H79" t="s">
        <v>437</v>
      </c>
      <c r="I79" t="s">
        <v>437</v>
      </c>
      <c r="J79" t="s">
        <v>438</v>
      </c>
      <c r="M79" t="s">
        <v>306</v>
      </c>
      <c r="N79" t="s">
        <v>439</v>
      </c>
      <c r="Q79" s="122">
        <v>46127</v>
      </c>
      <c r="R79">
        <v>0</v>
      </c>
      <c r="S79">
        <v>0</v>
      </c>
      <c r="T79" t="s">
        <v>478</v>
      </c>
      <c r="U79">
        <v>0.55999999999999905</v>
      </c>
      <c r="V79">
        <v>0.08</v>
      </c>
      <c r="W79">
        <v>0.63999999999999901</v>
      </c>
      <c r="X79" t="s">
        <v>480</v>
      </c>
      <c r="Y79" t="s">
        <v>492</v>
      </c>
      <c r="Z79" t="s">
        <v>443</v>
      </c>
      <c r="AA79">
        <v>700000</v>
      </c>
      <c r="AB79" t="s">
        <v>114</v>
      </c>
      <c r="AF79" t="s">
        <v>444</v>
      </c>
      <c r="AG79" t="s">
        <v>445</v>
      </c>
      <c r="AH79" t="s">
        <v>445</v>
      </c>
      <c r="AI79">
        <v>1</v>
      </c>
      <c r="AJ79" t="s">
        <v>309</v>
      </c>
      <c r="AK79" t="s">
        <v>445</v>
      </c>
      <c r="AP79" t="s">
        <v>446</v>
      </c>
    </row>
    <row r="80" spans="1:42">
      <c r="A80" t="s">
        <v>53</v>
      </c>
      <c r="B80" t="s">
        <v>510</v>
      </c>
      <c r="C80" t="s">
        <v>453</v>
      </c>
      <c r="D80" t="s">
        <v>55</v>
      </c>
      <c r="E80" s="122">
        <v>46201</v>
      </c>
      <c r="F80" s="122">
        <v>46148</v>
      </c>
      <c r="G80" s="122">
        <v>46190</v>
      </c>
      <c r="H80" t="s">
        <v>437</v>
      </c>
      <c r="I80" t="s">
        <v>437</v>
      </c>
      <c r="J80" t="s">
        <v>301</v>
      </c>
      <c r="K80" t="s">
        <v>306</v>
      </c>
      <c r="L80" t="s">
        <v>299</v>
      </c>
      <c r="M80" t="s">
        <v>299</v>
      </c>
      <c r="N80" t="s">
        <v>450</v>
      </c>
      <c r="O80">
        <v>9493885374</v>
      </c>
      <c r="Q80" s="122">
        <v>46190</v>
      </c>
      <c r="R80">
        <v>0</v>
      </c>
      <c r="S80">
        <v>0</v>
      </c>
      <c r="T80" t="s">
        <v>511</v>
      </c>
      <c r="U80">
        <v>252.12</v>
      </c>
      <c r="V80">
        <v>37.82</v>
      </c>
      <c r="W80">
        <v>289.94</v>
      </c>
      <c r="X80" t="s">
        <v>441</v>
      </c>
      <c r="Y80" t="s">
        <v>442</v>
      </c>
      <c r="Z80" t="s">
        <v>443</v>
      </c>
      <c r="AA80">
        <v>700000</v>
      </c>
      <c r="AB80" t="s">
        <v>114</v>
      </c>
      <c r="AF80" t="s">
        <v>444</v>
      </c>
      <c r="AG80" t="s">
        <v>445</v>
      </c>
      <c r="AI80">
        <v>1</v>
      </c>
      <c r="AJ80" t="s">
        <v>329</v>
      </c>
      <c r="AK80" t="s">
        <v>445</v>
      </c>
      <c r="AP80" t="s">
        <v>446</v>
      </c>
    </row>
    <row r="81" spans="1:42">
      <c r="A81" t="s">
        <v>53</v>
      </c>
      <c r="B81" t="s">
        <v>510</v>
      </c>
      <c r="C81" t="s">
        <v>453</v>
      </c>
      <c r="D81" t="s">
        <v>55</v>
      </c>
      <c r="E81" s="122">
        <v>46201</v>
      </c>
      <c r="F81" s="122">
        <v>46148</v>
      </c>
      <c r="G81" s="122">
        <v>46190</v>
      </c>
      <c r="H81" t="s">
        <v>437</v>
      </c>
      <c r="I81" t="s">
        <v>437</v>
      </c>
      <c r="J81" t="s">
        <v>438</v>
      </c>
      <c r="M81" t="s">
        <v>299</v>
      </c>
      <c r="N81" t="s">
        <v>439</v>
      </c>
      <c r="Q81" s="122">
        <v>46190</v>
      </c>
      <c r="R81">
        <v>0</v>
      </c>
      <c r="S81">
        <v>0</v>
      </c>
      <c r="T81" t="s">
        <v>478</v>
      </c>
      <c r="U81">
        <v>0.55999999999999905</v>
      </c>
      <c r="V81">
        <v>0.08</v>
      </c>
      <c r="W81">
        <v>0.63999999999999901</v>
      </c>
      <c r="X81" t="s">
        <v>441</v>
      </c>
      <c r="Y81" t="s">
        <v>442</v>
      </c>
      <c r="Z81" t="s">
        <v>443</v>
      </c>
      <c r="AA81">
        <v>700000</v>
      </c>
      <c r="AB81" t="s">
        <v>114</v>
      </c>
      <c r="AF81" t="s">
        <v>444</v>
      </c>
      <c r="AG81" t="s">
        <v>445</v>
      </c>
      <c r="AI81">
        <v>1</v>
      </c>
      <c r="AJ81" t="s">
        <v>329</v>
      </c>
      <c r="AK81" t="s">
        <v>445</v>
      </c>
      <c r="AP81" t="s">
        <v>446</v>
      </c>
    </row>
    <row r="82" spans="1:42">
      <c r="A82" t="s">
        <v>53</v>
      </c>
      <c r="B82" t="s">
        <v>510</v>
      </c>
      <c r="C82" t="s">
        <v>436</v>
      </c>
      <c r="D82" t="s">
        <v>55</v>
      </c>
      <c r="E82" s="122">
        <v>46169</v>
      </c>
      <c r="F82" s="122">
        <v>46148</v>
      </c>
      <c r="G82" s="122">
        <v>46149</v>
      </c>
      <c r="H82" t="s">
        <v>437</v>
      </c>
      <c r="I82" t="s">
        <v>437</v>
      </c>
      <c r="J82" t="s">
        <v>438</v>
      </c>
      <c r="M82" t="s">
        <v>299</v>
      </c>
      <c r="N82" t="s">
        <v>439</v>
      </c>
      <c r="Q82" s="122">
        <v>46149</v>
      </c>
      <c r="R82">
        <v>0</v>
      </c>
      <c r="S82">
        <v>0</v>
      </c>
      <c r="T82" t="s">
        <v>440</v>
      </c>
      <c r="U82">
        <v>6.55</v>
      </c>
      <c r="V82">
        <v>0.98</v>
      </c>
      <c r="W82">
        <v>7.53</v>
      </c>
      <c r="X82" t="s">
        <v>441</v>
      </c>
      <c r="Y82" t="s">
        <v>442</v>
      </c>
      <c r="Z82" t="s">
        <v>443</v>
      </c>
      <c r="AA82">
        <v>700000</v>
      </c>
      <c r="AB82" t="s">
        <v>114</v>
      </c>
      <c r="AF82" t="s">
        <v>444</v>
      </c>
      <c r="AG82" t="s">
        <v>445</v>
      </c>
      <c r="AI82">
        <v>1</v>
      </c>
      <c r="AJ82" t="s">
        <v>329</v>
      </c>
      <c r="AK82" t="s">
        <v>445</v>
      </c>
      <c r="AP82" t="s">
        <v>446</v>
      </c>
    </row>
    <row r="83" spans="1:42">
      <c r="A83" t="s">
        <v>53</v>
      </c>
      <c r="B83" t="s">
        <v>510</v>
      </c>
      <c r="C83" t="s">
        <v>453</v>
      </c>
      <c r="D83" t="s">
        <v>55</v>
      </c>
      <c r="E83" s="122">
        <v>46201</v>
      </c>
      <c r="F83" s="122">
        <v>46148</v>
      </c>
      <c r="G83" s="122">
        <v>46177</v>
      </c>
      <c r="H83" t="s">
        <v>437</v>
      </c>
      <c r="I83" t="s">
        <v>437</v>
      </c>
      <c r="J83" t="s">
        <v>438</v>
      </c>
      <c r="M83" t="s">
        <v>299</v>
      </c>
      <c r="N83" t="s">
        <v>439</v>
      </c>
      <c r="Q83" s="122">
        <v>46177</v>
      </c>
      <c r="R83">
        <v>0</v>
      </c>
      <c r="S83">
        <v>0</v>
      </c>
      <c r="T83" t="s">
        <v>449</v>
      </c>
      <c r="U83">
        <v>11.2</v>
      </c>
      <c r="V83">
        <v>1.68</v>
      </c>
      <c r="W83">
        <v>12.88</v>
      </c>
      <c r="X83" t="s">
        <v>441</v>
      </c>
      <c r="Y83" t="s">
        <v>442</v>
      </c>
      <c r="Z83" t="s">
        <v>443</v>
      </c>
      <c r="AA83">
        <v>700000</v>
      </c>
      <c r="AB83" t="s">
        <v>114</v>
      </c>
      <c r="AF83" t="s">
        <v>444</v>
      </c>
      <c r="AG83" t="s">
        <v>445</v>
      </c>
      <c r="AI83">
        <v>1</v>
      </c>
      <c r="AJ83" t="s">
        <v>329</v>
      </c>
      <c r="AK83" t="s">
        <v>445</v>
      </c>
      <c r="AP83" t="s">
        <v>446</v>
      </c>
    </row>
    <row r="84" spans="1:42">
      <c r="A84" t="s">
        <v>53</v>
      </c>
      <c r="B84" t="s">
        <v>510</v>
      </c>
      <c r="C84" t="s">
        <v>453</v>
      </c>
      <c r="D84" t="s">
        <v>55</v>
      </c>
      <c r="E84" s="122">
        <v>46201</v>
      </c>
      <c r="F84" s="122">
        <v>46148</v>
      </c>
      <c r="G84" s="122">
        <v>46190</v>
      </c>
      <c r="H84" t="s">
        <v>437</v>
      </c>
      <c r="I84" t="s">
        <v>437</v>
      </c>
      <c r="J84" t="s">
        <v>131</v>
      </c>
      <c r="K84" t="s">
        <v>330</v>
      </c>
      <c r="L84" t="s">
        <v>330</v>
      </c>
      <c r="M84" t="s">
        <v>299</v>
      </c>
      <c r="N84" t="s">
        <v>512</v>
      </c>
      <c r="O84" t="s">
        <v>513</v>
      </c>
      <c r="Q84" s="122">
        <v>46190</v>
      </c>
      <c r="R84">
        <v>0</v>
      </c>
      <c r="S84">
        <v>1</v>
      </c>
      <c r="T84" t="s">
        <v>131</v>
      </c>
      <c r="U84">
        <v>200</v>
      </c>
      <c r="V84">
        <v>30</v>
      </c>
      <c r="W84">
        <v>230</v>
      </c>
      <c r="X84" t="s">
        <v>441</v>
      </c>
      <c r="Y84" t="s">
        <v>442</v>
      </c>
      <c r="Z84" t="s">
        <v>443</v>
      </c>
      <c r="AA84">
        <v>700000</v>
      </c>
      <c r="AB84" t="s">
        <v>114</v>
      </c>
      <c r="AF84" t="s">
        <v>444</v>
      </c>
      <c r="AG84" t="s">
        <v>445</v>
      </c>
      <c r="AI84">
        <v>1</v>
      </c>
      <c r="AJ84" t="s">
        <v>329</v>
      </c>
      <c r="AK84" t="s">
        <v>445</v>
      </c>
      <c r="AP84" t="s">
        <v>446</v>
      </c>
    </row>
    <row r="85" spans="1:42">
      <c r="A85" t="s">
        <v>53</v>
      </c>
      <c r="B85" t="s">
        <v>510</v>
      </c>
      <c r="C85" t="s">
        <v>453</v>
      </c>
      <c r="D85" t="s">
        <v>55</v>
      </c>
      <c r="E85" s="122">
        <v>46201</v>
      </c>
      <c r="F85" s="122">
        <v>46148</v>
      </c>
      <c r="G85" s="122">
        <v>46191</v>
      </c>
      <c r="H85" t="s">
        <v>437</v>
      </c>
      <c r="I85" t="s">
        <v>437</v>
      </c>
      <c r="J85" t="s">
        <v>131</v>
      </c>
      <c r="K85" t="s">
        <v>332</v>
      </c>
      <c r="L85" t="s">
        <v>332</v>
      </c>
      <c r="M85" t="s">
        <v>299</v>
      </c>
      <c r="N85" t="s">
        <v>514</v>
      </c>
      <c r="O85">
        <v>1075304621</v>
      </c>
      <c r="Q85" s="122">
        <v>46191</v>
      </c>
      <c r="R85">
        <v>0</v>
      </c>
      <c r="S85">
        <v>1</v>
      </c>
      <c r="T85" t="s">
        <v>131</v>
      </c>
      <c r="U85">
        <v>160.87</v>
      </c>
      <c r="V85">
        <v>24.13</v>
      </c>
      <c r="W85">
        <v>185</v>
      </c>
      <c r="X85" t="s">
        <v>441</v>
      </c>
      <c r="Y85" t="s">
        <v>442</v>
      </c>
      <c r="Z85" t="s">
        <v>443</v>
      </c>
      <c r="AA85">
        <v>700000</v>
      </c>
      <c r="AB85" t="s">
        <v>114</v>
      </c>
      <c r="AF85" t="s">
        <v>444</v>
      </c>
      <c r="AG85" t="s">
        <v>445</v>
      </c>
      <c r="AI85">
        <v>1</v>
      </c>
      <c r="AJ85" t="s">
        <v>329</v>
      </c>
      <c r="AK85" t="s">
        <v>445</v>
      </c>
      <c r="AP85" t="s">
        <v>446</v>
      </c>
    </row>
    <row r="86" spans="1:42">
      <c r="A86" t="s">
        <v>53</v>
      </c>
      <c r="B86" t="s">
        <v>510</v>
      </c>
      <c r="C86" t="s">
        <v>453</v>
      </c>
      <c r="D86" t="s">
        <v>55</v>
      </c>
      <c r="E86" s="122">
        <v>46201</v>
      </c>
      <c r="F86" s="122">
        <v>46148</v>
      </c>
      <c r="G86" s="122">
        <v>46190</v>
      </c>
      <c r="H86" t="s">
        <v>437</v>
      </c>
      <c r="I86" t="s">
        <v>437</v>
      </c>
      <c r="J86" t="s">
        <v>438</v>
      </c>
      <c r="M86" t="s">
        <v>299</v>
      </c>
      <c r="N86" t="s">
        <v>439</v>
      </c>
      <c r="Q86" s="122">
        <v>46190</v>
      </c>
      <c r="R86">
        <v>0</v>
      </c>
      <c r="S86">
        <v>0</v>
      </c>
      <c r="T86" t="s">
        <v>449</v>
      </c>
      <c r="U86">
        <v>11.2</v>
      </c>
      <c r="V86">
        <v>1.68</v>
      </c>
      <c r="W86">
        <v>12.88</v>
      </c>
      <c r="X86" t="s">
        <v>441</v>
      </c>
      <c r="Y86" t="s">
        <v>442</v>
      </c>
      <c r="Z86" t="s">
        <v>443</v>
      </c>
      <c r="AA86">
        <v>700000</v>
      </c>
      <c r="AB86" t="s">
        <v>114</v>
      </c>
      <c r="AF86" t="s">
        <v>444</v>
      </c>
      <c r="AG86" t="s">
        <v>445</v>
      </c>
      <c r="AI86">
        <v>1</v>
      </c>
      <c r="AJ86" t="s">
        <v>329</v>
      </c>
      <c r="AK86" t="s">
        <v>445</v>
      </c>
      <c r="AP86" t="s">
        <v>446</v>
      </c>
    </row>
    <row r="87" spans="1:42">
      <c r="A87" t="s">
        <v>53</v>
      </c>
      <c r="B87" t="s">
        <v>510</v>
      </c>
      <c r="C87" t="s">
        <v>436</v>
      </c>
      <c r="D87" t="s">
        <v>55</v>
      </c>
      <c r="E87" s="122">
        <v>46169</v>
      </c>
      <c r="F87" s="122">
        <v>46148</v>
      </c>
      <c r="G87" s="122">
        <v>46190</v>
      </c>
      <c r="H87" t="s">
        <v>437</v>
      </c>
      <c r="I87" t="s">
        <v>437</v>
      </c>
      <c r="J87" t="s">
        <v>301</v>
      </c>
      <c r="K87" t="s">
        <v>306</v>
      </c>
      <c r="L87" t="s">
        <v>299</v>
      </c>
      <c r="M87" t="s">
        <v>299</v>
      </c>
      <c r="N87" t="s">
        <v>450</v>
      </c>
      <c r="O87">
        <v>9493721827</v>
      </c>
      <c r="Q87" s="122">
        <v>46190</v>
      </c>
      <c r="R87">
        <v>0</v>
      </c>
      <c r="S87">
        <v>0</v>
      </c>
      <c r="T87" t="s">
        <v>515</v>
      </c>
      <c r="U87">
        <v>667.79</v>
      </c>
      <c r="V87">
        <v>100.17</v>
      </c>
      <c r="W87">
        <v>767.96</v>
      </c>
      <c r="X87" t="s">
        <v>441</v>
      </c>
      <c r="Y87" t="s">
        <v>442</v>
      </c>
      <c r="Z87" t="s">
        <v>443</v>
      </c>
      <c r="AA87">
        <v>700000</v>
      </c>
      <c r="AB87" t="s">
        <v>114</v>
      </c>
      <c r="AF87" t="s">
        <v>444</v>
      </c>
      <c r="AG87" t="s">
        <v>445</v>
      </c>
      <c r="AI87">
        <v>1</v>
      </c>
      <c r="AJ87" t="s">
        <v>329</v>
      </c>
      <c r="AK87" t="s">
        <v>445</v>
      </c>
      <c r="AP87" t="s">
        <v>446</v>
      </c>
    </row>
    <row r="88" spans="1:42">
      <c r="A88" t="s">
        <v>53</v>
      </c>
      <c r="B88" t="s">
        <v>510</v>
      </c>
      <c r="C88" t="s">
        <v>453</v>
      </c>
      <c r="D88" t="s">
        <v>55</v>
      </c>
      <c r="E88" s="122">
        <v>46201</v>
      </c>
      <c r="F88" s="122">
        <v>46148</v>
      </c>
      <c r="G88" s="122">
        <v>46191</v>
      </c>
      <c r="H88" t="s">
        <v>437</v>
      </c>
      <c r="I88" t="s">
        <v>437</v>
      </c>
      <c r="J88" t="s">
        <v>438</v>
      </c>
      <c r="M88" t="s">
        <v>299</v>
      </c>
      <c r="N88" t="s">
        <v>439</v>
      </c>
      <c r="Q88" s="122">
        <v>46191</v>
      </c>
      <c r="R88">
        <v>0</v>
      </c>
      <c r="S88">
        <v>0</v>
      </c>
      <c r="T88" t="s">
        <v>472</v>
      </c>
      <c r="U88">
        <v>8.16</v>
      </c>
      <c r="V88">
        <v>1.22</v>
      </c>
      <c r="W88">
        <v>9.3800000000000008</v>
      </c>
      <c r="X88" t="s">
        <v>441</v>
      </c>
      <c r="Y88" t="s">
        <v>442</v>
      </c>
      <c r="Z88" t="s">
        <v>443</v>
      </c>
      <c r="AA88">
        <v>700000</v>
      </c>
      <c r="AB88" t="s">
        <v>114</v>
      </c>
      <c r="AF88" t="s">
        <v>444</v>
      </c>
      <c r="AG88" t="s">
        <v>445</v>
      </c>
      <c r="AI88">
        <v>1</v>
      </c>
      <c r="AJ88" t="s">
        <v>329</v>
      </c>
      <c r="AK88" t="s">
        <v>445</v>
      </c>
      <c r="AP88" t="s">
        <v>446</v>
      </c>
    </row>
    <row r="89" spans="1:42">
      <c r="A89" t="s">
        <v>53</v>
      </c>
      <c r="B89" t="s">
        <v>510</v>
      </c>
      <c r="C89" t="s">
        <v>453</v>
      </c>
      <c r="D89" t="s">
        <v>55</v>
      </c>
      <c r="E89" s="122">
        <v>46201</v>
      </c>
      <c r="F89" s="122">
        <v>46148</v>
      </c>
      <c r="G89" s="122">
        <v>46191</v>
      </c>
      <c r="H89" t="s">
        <v>437</v>
      </c>
      <c r="I89" t="s">
        <v>437</v>
      </c>
      <c r="J89" t="s">
        <v>438</v>
      </c>
      <c r="M89" t="s">
        <v>299</v>
      </c>
      <c r="N89" t="s">
        <v>439</v>
      </c>
      <c r="Q89" s="122">
        <v>46191</v>
      </c>
      <c r="R89">
        <v>0</v>
      </c>
      <c r="S89">
        <v>0</v>
      </c>
      <c r="T89" t="s">
        <v>478</v>
      </c>
      <c r="U89">
        <v>0.55999999999999905</v>
      </c>
      <c r="V89">
        <v>0.08</v>
      </c>
      <c r="W89">
        <v>0.63999999999999901</v>
      </c>
      <c r="X89" t="s">
        <v>441</v>
      </c>
      <c r="Y89" t="s">
        <v>442</v>
      </c>
      <c r="Z89" t="s">
        <v>443</v>
      </c>
      <c r="AA89">
        <v>700000</v>
      </c>
      <c r="AB89" t="s">
        <v>114</v>
      </c>
      <c r="AF89" t="s">
        <v>444</v>
      </c>
      <c r="AG89" t="s">
        <v>445</v>
      </c>
      <c r="AI89">
        <v>1</v>
      </c>
      <c r="AJ89" t="s">
        <v>329</v>
      </c>
      <c r="AK89" t="s">
        <v>445</v>
      </c>
      <c r="AP89" t="s">
        <v>446</v>
      </c>
    </row>
    <row r="90" spans="1:42">
      <c r="A90" t="s">
        <v>53</v>
      </c>
      <c r="B90" t="s">
        <v>510</v>
      </c>
      <c r="C90" t="s">
        <v>453</v>
      </c>
      <c r="D90" t="s">
        <v>55</v>
      </c>
      <c r="E90" s="122">
        <v>46201</v>
      </c>
      <c r="F90" s="122">
        <v>46148</v>
      </c>
      <c r="G90" s="122">
        <v>46190</v>
      </c>
      <c r="H90" t="s">
        <v>437</v>
      </c>
      <c r="I90" t="s">
        <v>437</v>
      </c>
      <c r="J90" t="s">
        <v>301</v>
      </c>
      <c r="K90" t="s">
        <v>299</v>
      </c>
      <c r="L90" t="s">
        <v>330</v>
      </c>
      <c r="M90" t="s">
        <v>299</v>
      </c>
      <c r="N90" t="s">
        <v>450</v>
      </c>
      <c r="O90">
        <v>9493974383</v>
      </c>
      <c r="Q90" s="122">
        <v>46190</v>
      </c>
      <c r="R90">
        <v>0</v>
      </c>
      <c r="S90">
        <v>0</v>
      </c>
      <c r="T90" t="s">
        <v>516</v>
      </c>
      <c r="U90">
        <v>990.87999999999897</v>
      </c>
      <c r="V90">
        <v>148.63</v>
      </c>
      <c r="W90">
        <v>1139.50999999999</v>
      </c>
      <c r="X90" t="s">
        <v>441</v>
      </c>
      <c r="Y90" t="s">
        <v>442</v>
      </c>
      <c r="Z90" t="s">
        <v>443</v>
      </c>
      <c r="AA90">
        <v>700000</v>
      </c>
      <c r="AB90" t="s">
        <v>114</v>
      </c>
      <c r="AF90" t="s">
        <v>444</v>
      </c>
      <c r="AG90" t="s">
        <v>445</v>
      </c>
      <c r="AI90">
        <v>1</v>
      </c>
      <c r="AJ90" t="s">
        <v>329</v>
      </c>
      <c r="AK90" t="s">
        <v>445</v>
      </c>
      <c r="AP90" t="s">
        <v>446</v>
      </c>
    </row>
    <row r="91" spans="1:42">
      <c r="A91" t="s">
        <v>53</v>
      </c>
      <c r="B91" t="s">
        <v>510</v>
      </c>
      <c r="C91" t="s">
        <v>453</v>
      </c>
      <c r="D91" t="s">
        <v>55</v>
      </c>
      <c r="E91" s="122">
        <v>46201</v>
      </c>
      <c r="F91" s="122">
        <v>46148</v>
      </c>
      <c r="G91" s="122">
        <v>46190</v>
      </c>
      <c r="H91" t="s">
        <v>437</v>
      </c>
      <c r="I91" t="s">
        <v>437</v>
      </c>
      <c r="J91" t="s">
        <v>438</v>
      </c>
      <c r="M91" t="s">
        <v>299</v>
      </c>
      <c r="N91" t="s">
        <v>439</v>
      </c>
      <c r="Q91" s="122">
        <v>46190</v>
      </c>
      <c r="R91">
        <v>0</v>
      </c>
      <c r="S91">
        <v>0</v>
      </c>
      <c r="T91" t="s">
        <v>472</v>
      </c>
      <c r="U91">
        <v>8.16</v>
      </c>
      <c r="V91">
        <v>1.22</v>
      </c>
      <c r="W91">
        <v>9.3800000000000008</v>
      </c>
      <c r="X91" t="s">
        <v>441</v>
      </c>
      <c r="Y91" t="s">
        <v>442</v>
      </c>
      <c r="Z91" t="s">
        <v>443</v>
      </c>
      <c r="AA91">
        <v>700000</v>
      </c>
      <c r="AB91" t="s">
        <v>114</v>
      </c>
      <c r="AF91" t="s">
        <v>444</v>
      </c>
      <c r="AG91" t="s">
        <v>445</v>
      </c>
      <c r="AI91">
        <v>1</v>
      </c>
      <c r="AJ91" t="s">
        <v>329</v>
      </c>
      <c r="AK91" t="s">
        <v>445</v>
      </c>
      <c r="AP91" t="s">
        <v>446</v>
      </c>
    </row>
    <row r="92" spans="1:42">
      <c r="A92" t="s">
        <v>53</v>
      </c>
      <c r="B92" t="s">
        <v>517</v>
      </c>
      <c r="C92" t="s">
        <v>475</v>
      </c>
      <c r="D92" t="s">
        <v>55</v>
      </c>
      <c r="E92" s="122">
        <v>46110</v>
      </c>
      <c r="F92" s="122">
        <v>46087</v>
      </c>
      <c r="G92" s="122">
        <v>46088</v>
      </c>
      <c r="H92" t="s">
        <v>437</v>
      </c>
      <c r="I92" t="s">
        <v>437</v>
      </c>
      <c r="J92" t="s">
        <v>438</v>
      </c>
      <c r="M92" t="s">
        <v>296</v>
      </c>
      <c r="N92" t="s">
        <v>439</v>
      </c>
      <c r="Q92" s="122">
        <v>46088</v>
      </c>
      <c r="R92">
        <v>0</v>
      </c>
      <c r="S92">
        <v>0</v>
      </c>
      <c r="T92" t="s">
        <v>518</v>
      </c>
      <c r="U92">
        <v>6.55</v>
      </c>
      <c r="V92">
        <v>0.98</v>
      </c>
      <c r="W92">
        <v>7.53</v>
      </c>
      <c r="X92" t="s">
        <v>441</v>
      </c>
      <c r="Y92" t="s">
        <v>473</v>
      </c>
      <c r="Z92" t="s">
        <v>443</v>
      </c>
      <c r="AA92">
        <v>700000</v>
      </c>
      <c r="AB92" t="s">
        <v>114</v>
      </c>
      <c r="AF92" t="s">
        <v>444</v>
      </c>
      <c r="AG92" t="s">
        <v>445</v>
      </c>
      <c r="AI92">
        <v>1</v>
      </c>
      <c r="AJ92" t="s">
        <v>297</v>
      </c>
      <c r="AK92" t="s">
        <v>445</v>
      </c>
      <c r="AP92" t="s">
        <v>446</v>
      </c>
    </row>
    <row r="93" spans="1:42">
      <c r="A93" t="s">
        <v>53</v>
      </c>
      <c r="B93" t="s">
        <v>517</v>
      </c>
      <c r="C93" t="s">
        <v>475</v>
      </c>
      <c r="D93" t="s">
        <v>55</v>
      </c>
      <c r="E93" s="122">
        <v>46110</v>
      </c>
      <c r="F93" s="122">
        <v>46087</v>
      </c>
      <c r="G93" s="122">
        <v>46089</v>
      </c>
      <c r="H93" t="s">
        <v>437</v>
      </c>
      <c r="I93" t="s">
        <v>437</v>
      </c>
      <c r="J93" t="s">
        <v>131</v>
      </c>
      <c r="K93" t="s">
        <v>296</v>
      </c>
      <c r="L93" t="s">
        <v>296</v>
      </c>
      <c r="M93" t="s">
        <v>296</v>
      </c>
      <c r="N93" t="s">
        <v>519</v>
      </c>
      <c r="O93" t="s">
        <v>520</v>
      </c>
      <c r="P93" t="s">
        <v>487</v>
      </c>
      <c r="Q93" s="122">
        <v>46089</v>
      </c>
      <c r="R93">
        <v>0</v>
      </c>
      <c r="S93">
        <v>1</v>
      </c>
      <c r="T93" t="s">
        <v>487</v>
      </c>
      <c r="U93">
        <v>15.65</v>
      </c>
      <c r="V93">
        <v>2.35</v>
      </c>
      <c r="W93">
        <v>18</v>
      </c>
      <c r="X93" t="s">
        <v>441</v>
      </c>
      <c r="Y93" t="s">
        <v>473</v>
      </c>
      <c r="Z93" t="s">
        <v>443</v>
      </c>
      <c r="AA93">
        <v>700000</v>
      </c>
      <c r="AB93" t="s">
        <v>114</v>
      </c>
      <c r="AF93" t="s">
        <v>444</v>
      </c>
      <c r="AG93" t="s">
        <v>445</v>
      </c>
      <c r="AI93">
        <v>1</v>
      </c>
      <c r="AJ93" t="s">
        <v>297</v>
      </c>
      <c r="AK93" t="s">
        <v>445</v>
      </c>
      <c r="AP93" t="s">
        <v>446</v>
      </c>
    </row>
    <row r="94" spans="1:42">
      <c r="A94" t="s">
        <v>53</v>
      </c>
      <c r="B94" t="s">
        <v>517</v>
      </c>
      <c r="C94" t="s">
        <v>475</v>
      </c>
      <c r="D94" t="s">
        <v>55</v>
      </c>
      <c r="E94" s="122">
        <v>46110</v>
      </c>
      <c r="F94" s="122">
        <v>46087</v>
      </c>
      <c r="G94" s="122">
        <v>46089</v>
      </c>
      <c r="H94" t="s">
        <v>437</v>
      </c>
      <c r="I94" t="s">
        <v>437</v>
      </c>
      <c r="J94" t="s">
        <v>131</v>
      </c>
      <c r="K94" t="s">
        <v>296</v>
      </c>
      <c r="L94" t="s">
        <v>296</v>
      </c>
      <c r="M94" t="s">
        <v>296</v>
      </c>
      <c r="N94" t="s">
        <v>519</v>
      </c>
      <c r="O94" t="s">
        <v>520</v>
      </c>
      <c r="Q94" s="122">
        <v>46089</v>
      </c>
      <c r="R94">
        <v>0</v>
      </c>
      <c r="S94">
        <v>1</v>
      </c>
      <c r="T94" t="s">
        <v>131</v>
      </c>
      <c r="U94">
        <v>141.74</v>
      </c>
      <c r="V94">
        <v>21.26</v>
      </c>
      <c r="W94">
        <v>163</v>
      </c>
      <c r="X94" t="s">
        <v>441</v>
      </c>
      <c r="Y94" t="s">
        <v>473</v>
      </c>
      <c r="Z94" t="s">
        <v>443</v>
      </c>
      <c r="AA94">
        <v>700000</v>
      </c>
      <c r="AB94" t="s">
        <v>114</v>
      </c>
      <c r="AF94" t="s">
        <v>444</v>
      </c>
      <c r="AG94" t="s">
        <v>445</v>
      </c>
      <c r="AI94">
        <v>1</v>
      </c>
      <c r="AJ94" t="s">
        <v>297</v>
      </c>
      <c r="AK94" t="s">
        <v>445</v>
      </c>
      <c r="AP94" t="s">
        <v>446</v>
      </c>
    </row>
    <row r="95" spans="1:42">
      <c r="A95" t="s">
        <v>53</v>
      </c>
      <c r="B95" t="s">
        <v>517</v>
      </c>
      <c r="C95" t="s">
        <v>475</v>
      </c>
      <c r="D95" t="s">
        <v>55</v>
      </c>
      <c r="E95" s="122">
        <v>46110</v>
      </c>
      <c r="F95" s="122">
        <v>46087</v>
      </c>
      <c r="G95" s="122">
        <v>46089</v>
      </c>
      <c r="H95" t="s">
        <v>437</v>
      </c>
      <c r="I95" t="s">
        <v>437</v>
      </c>
      <c r="J95" t="s">
        <v>438</v>
      </c>
      <c r="M95" t="s">
        <v>296</v>
      </c>
      <c r="N95" t="s">
        <v>439</v>
      </c>
      <c r="Q95" s="122">
        <v>46089</v>
      </c>
      <c r="R95">
        <v>0</v>
      </c>
      <c r="S95">
        <v>0</v>
      </c>
      <c r="T95" t="s">
        <v>478</v>
      </c>
      <c r="U95">
        <v>0.55999999999999905</v>
      </c>
      <c r="V95">
        <v>0.08</v>
      </c>
      <c r="W95">
        <v>0.63999999999999901</v>
      </c>
      <c r="X95" t="s">
        <v>441</v>
      </c>
      <c r="Y95" t="s">
        <v>473</v>
      </c>
      <c r="Z95" t="s">
        <v>443</v>
      </c>
      <c r="AA95">
        <v>700000</v>
      </c>
      <c r="AB95" t="s">
        <v>114</v>
      </c>
      <c r="AF95" t="s">
        <v>444</v>
      </c>
      <c r="AG95" t="s">
        <v>445</v>
      </c>
      <c r="AI95">
        <v>1</v>
      </c>
      <c r="AJ95" t="s">
        <v>297</v>
      </c>
      <c r="AK95" t="s">
        <v>445</v>
      </c>
      <c r="AP95" t="s">
        <v>446</v>
      </c>
    </row>
    <row r="96" spans="1:42">
      <c r="A96" t="s">
        <v>53</v>
      </c>
      <c r="B96" t="s">
        <v>517</v>
      </c>
      <c r="C96" t="s">
        <v>475</v>
      </c>
      <c r="D96" t="s">
        <v>55</v>
      </c>
      <c r="E96" s="122">
        <v>46110</v>
      </c>
      <c r="F96" s="122">
        <v>46087</v>
      </c>
      <c r="G96" s="122">
        <v>46089</v>
      </c>
      <c r="H96" t="s">
        <v>437</v>
      </c>
      <c r="I96" t="s">
        <v>437</v>
      </c>
      <c r="J96" t="s">
        <v>438</v>
      </c>
      <c r="M96" t="s">
        <v>296</v>
      </c>
      <c r="N96" t="s">
        <v>439</v>
      </c>
      <c r="Q96" s="122">
        <v>46089</v>
      </c>
      <c r="R96">
        <v>0</v>
      </c>
      <c r="S96">
        <v>0</v>
      </c>
      <c r="T96" t="s">
        <v>478</v>
      </c>
      <c r="U96">
        <v>0.55999999999999905</v>
      </c>
      <c r="V96">
        <v>0.08</v>
      </c>
      <c r="W96">
        <v>0.63999999999999901</v>
      </c>
      <c r="X96" t="s">
        <v>441</v>
      </c>
      <c r="Y96" t="s">
        <v>473</v>
      </c>
      <c r="Z96" t="s">
        <v>443</v>
      </c>
      <c r="AA96">
        <v>700000</v>
      </c>
      <c r="AB96" t="s">
        <v>114</v>
      </c>
      <c r="AF96" t="s">
        <v>444</v>
      </c>
      <c r="AG96" t="s">
        <v>445</v>
      </c>
      <c r="AI96">
        <v>1</v>
      </c>
      <c r="AJ96" t="s">
        <v>297</v>
      </c>
      <c r="AK96" t="s">
        <v>445</v>
      </c>
      <c r="AP96" t="s">
        <v>446</v>
      </c>
    </row>
    <row r="97" spans="1:42">
      <c r="A97" t="s">
        <v>53</v>
      </c>
      <c r="B97" t="s">
        <v>517</v>
      </c>
      <c r="C97" t="s">
        <v>475</v>
      </c>
      <c r="D97" t="s">
        <v>55</v>
      </c>
      <c r="E97" s="122">
        <v>46110</v>
      </c>
      <c r="F97" s="122">
        <v>46087</v>
      </c>
      <c r="G97" s="122">
        <v>46089</v>
      </c>
      <c r="H97" t="s">
        <v>437</v>
      </c>
      <c r="I97" t="s">
        <v>437</v>
      </c>
      <c r="J97" t="s">
        <v>438</v>
      </c>
      <c r="M97" t="s">
        <v>296</v>
      </c>
      <c r="N97" t="s">
        <v>439</v>
      </c>
      <c r="Q97" s="122">
        <v>46089</v>
      </c>
      <c r="R97">
        <v>0</v>
      </c>
      <c r="S97">
        <v>0</v>
      </c>
      <c r="T97" t="s">
        <v>472</v>
      </c>
      <c r="U97">
        <v>8.16</v>
      </c>
      <c r="V97">
        <v>1.22</v>
      </c>
      <c r="W97">
        <v>9.3800000000000008</v>
      </c>
      <c r="X97" t="s">
        <v>441</v>
      </c>
      <c r="Y97" t="s">
        <v>473</v>
      </c>
      <c r="Z97" t="s">
        <v>443</v>
      </c>
      <c r="AA97">
        <v>700000</v>
      </c>
      <c r="AB97" t="s">
        <v>114</v>
      </c>
      <c r="AF97" t="s">
        <v>444</v>
      </c>
      <c r="AG97" t="s">
        <v>445</v>
      </c>
      <c r="AI97">
        <v>1</v>
      </c>
      <c r="AJ97" t="s">
        <v>297</v>
      </c>
      <c r="AK97" t="s">
        <v>445</v>
      </c>
      <c r="AP97" t="s">
        <v>446</v>
      </c>
    </row>
    <row r="98" spans="1:42">
      <c r="A98" t="s">
        <v>53</v>
      </c>
      <c r="B98" t="s">
        <v>521</v>
      </c>
      <c r="C98" t="s">
        <v>468</v>
      </c>
      <c r="D98" t="s">
        <v>55</v>
      </c>
      <c r="E98" s="122">
        <v>46140</v>
      </c>
      <c r="F98" s="122">
        <v>46114</v>
      </c>
      <c r="G98" s="122">
        <v>46120</v>
      </c>
      <c r="H98" t="s">
        <v>437</v>
      </c>
      <c r="I98" t="s">
        <v>437</v>
      </c>
      <c r="J98" t="s">
        <v>438</v>
      </c>
      <c r="M98" t="s">
        <v>299</v>
      </c>
      <c r="N98" t="s">
        <v>439</v>
      </c>
      <c r="Q98" s="122">
        <v>46120</v>
      </c>
      <c r="R98">
        <v>0</v>
      </c>
      <c r="S98">
        <v>0</v>
      </c>
      <c r="T98" t="s">
        <v>522</v>
      </c>
      <c r="U98">
        <v>11.2</v>
      </c>
      <c r="V98">
        <v>1.68</v>
      </c>
      <c r="W98">
        <v>12.88</v>
      </c>
      <c r="X98" t="s">
        <v>441</v>
      </c>
      <c r="Y98" t="s">
        <v>492</v>
      </c>
      <c r="Z98" t="s">
        <v>443</v>
      </c>
      <c r="AA98">
        <v>700000</v>
      </c>
      <c r="AB98" t="s">
        <v>114</v>
      </c>
      <c r="AF98" t="s">
        <v>444</v>
      </c>
      <c r="AG98" t="s">
        <v>445</v>
      </c>
      <c r="AI98">
        <v>1</v>
      </c>
      <c r="AJ98" t="s">
        <v>523</v>
      </c>
      <c r="AK98" t="s">
        <v>445</v>
      </c>
      <c r="AP98" t="s">
        <v>446</v>
      </c>
    </row>
    <row r="99" spans="1:42">
      <c r="A99" t="s">
        <v>53</v>
      </c>
      <c r="B99" t="s">
        <v>521</v>
      </c>
      <c r="C99" t="s">
        <v>468</v>
      </c>
      <c r="D99" t="s">
        <v>55</v>
      </c>
      <c r="E99" s="122">
        <v>46140</v>
      </c>
      <c r="F99" s="122">
        <v>46114</v>
      </c>
      <c r="G99" s="122">
        <v>46115</v>
      </c>
      <c r="H99" t="s">
        <v>437</v>
      </c>
      <c r="I99" t="s">
        <v>437</v>
      </c>
      <c r="J99" t="s">
        <v>438</v>
      </c>
      <c r="M99" t="s">
        <v>299</v>
      </c>
      <c r="N99" t="s">
        <v>439</v>
      </c>
      <c r="Q99" s="122">
        <v>46115</v>
      </c>
      <c r="R99">
        <v>0</v>
      </c>
      <c r="S99">
        <v>0</v>
      </c>
      <c r="T99" t="s">
        <v>440</v>
      </c>
      <c r="U99">
        <v>6.55</v>
      </c>
      <c r="V99">
        <v>0.98</v>
      </c>
      <c r="W99">
        <v>7.53</v>
      </c>
      <c r="X99" t="s">
        <v>441</v>
      </c>
      <c r="Y99" t="s">
        <v>492</v>
      </c>
      <c r="Z99" t="s">
        <v>443</v>
      </c>
      <c r="AA99">
        <v>700000</v>
      </c>
      <c r="AB99" t="s">
        <v>114</v>
      </c>
      <c r="AF99" t="s">
        <v>444</v>
      </c>
      <c r="AG99" t="s">
        <v>445</v>
      </c>
      <c r="AI99">
        <v>1</v>
      </c>
      <c r="AJ99" t="s">
        <v>523</v>
      </c>
      <c r="AK99" t="s">
        <v>445</v>
      </c>
      <c r="AP99" t="s">
        <v>446</v>
      </c>
    </row>
  </sheetData>
  <autoFilter ref="A1:BI1" xr:uid="{94DF59CB-5E08-4F9F-93F6-0309F0051D6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haredContentType xmlns="Microsoft.SharePoint.Taxonomy.ContentTypeSync" SourceId="43784519-933c-43c5-b045-0c289ae91e3f" ContentTypeId="0x0101002C336AC5FAFE8F42BBE23724DA1C3F21" PreviousValue="false"/>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Site Document" ma:contentTypeID="0x0101002C336AC5FAFE8F42BBE23724DA1C3F21005EE56C74198E8848959DF4E8CA30692E001A612EF691BBD04386EA87860134F586" ma:contentTypeVersion="45" ma:contentTypeDescription="The default content type for document libraries." ma:contentTypeScope="" ma:versionID="932bb52be35e7d98d2dc7c26e296e8cd">
  <xsd:schema xmlns:xsd="http://www.w3.org/2001/XMLSchema" xmlns:xs="http://www.w3.org/2001/XMLSchema" xmlns:p="http://schemas.microsoft.com/office/2006/metadata/properties" xmlns:ns2="d5e8a0de-4767-4177-8312-dc4f1d4290de" xmlns:ns3="95ef6426-cd41-4211-b328-192f8405c0c2" xmlns:ns4="17b29ad0-6390-4bb2-bc69-82dd38087199" xmlns:ns5="26d03780-88dd-4780-89d6-7cd510de9ad5" targetNamespace="http://schemas.microsoft.com/office/2006/metadata/properties" ma:root="true" ma:fieldsID="399003155f26f6f4751c576467616086" ns2:_="" ns3:_="" ns4:_="" ns5:_="">
    <xsd:import namespace="d5e8a0de-4767-4177-8312-dc4f1d4290de"/>
    <xsd:import namespace="95ef6426-cd41-4211-b328-192f8405c0c2"/>
    <xsd:import namespace="17b29ad0-6390-4bb2-bc69-82dd38087199"/>
    <xsd:import namespace="26d03780-88dd-4780-89d6-7cd510de9ad5"/>
    <xsd:element name="properties">
      <xsd:complexType>
        <xsd:sequence>
          <xsd:element name="documentManagement">
            <xsd:complexType>
              <xsd:all>
                <xsd:element ref="ns2:de6c2e50564c46c4bb921ba80da8a789" minOccurs="0"/>
                <xsd:element ref="ns2:TaxCatchAll" minOccurs="0"/>
                <xsd:element ref="ns2:TaxCatchAllLabel" minOccurs="0"/>
                <xsd:element ref="ns3:Region" minOccurs="0"/>
                <xsd:element ref="ns3:DocumentType" minOccurs="0"/>
                <xsd:element ref="ns4:IwiAffiliation" minOccurs="0"/>
                <xsd:element ref="ns4:HasValue" minOccurs="0"/>
                <xsd:element ref="ns3:MaoriData" minOccurs="0"/>
                <xsd:element ref="ns5:MediaServiceMetadata" minOccurs="0"/>
                <xsd:element ref="ns5:MediaServiceFastMetadata" minOccurs="0"/>
                <xsd:element ref="ns5:MediaServiceAutoKeyPoints" minOccurs="0"/>
                <xsd:element ref="ns3:SharedWithUsers" minOccurs="0"/>
                <xsd:element ref="ns3:SharedWithDetails" minOccurs="0"/>
                <xsd:element ref="ns3:Function" minOccurs="0"/>
                <xsd:element ref="ns4:Activity" minOccurs="0"/>
                <xsd:element ref="ns5:lcf76f155ced4ddcb4097134ff3c332f" minOccurs="0"/>
                <xsd:element ref="ns5:MediaServiceOCR" minOccurs="0"/>
                <xsd:element ref="ns5:MediaServiceGenerationTime" minOccurs="0"/>
                <xsd:element ref="ns5:MediaServiceEventHashCode" minOccurs="0"/>
                <xsd:element ref="ns3:_dlc_DocId" minOccurs="0"/>
                <xsd:element ref="ns3:_dlc_DocIdUrl" minOccurs="0"/>
                <xsd:element ref="ns3:_dlc_DocIdPersistId" minOccurs="0"/>
                <xsd:element ref="ns5:MediaServiceObjectDetectorVersions" minOccurs="0"/>
                <xsd:element ref="ns5:MediaServiceSearchProperties" minOccurs="0"/>
                <xsd:element ref="ns5:MediaServiceDateTaken" minOccurs="0"/>
                <xsd:element ref="ns5: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5e8a0de-4767-4177-8312-dc4f1d4290de" elementFormDefault="qualified">
    <xsd:import namespace="http://schemas.microsoft.com/office/2006/documentManagement/types"/>
    <xsd:import namespace="http://schemas.microsoft.com/office/infopath/2007/PartnerControls"/>
    <xsd:element name="de6c2e50564c46c4bb921ba80da8a789" ma:index="8" nillable="true" ma:taxonomy="true" ma:internalName="de6c2e50564c46c4bb921ba80da8a789" ma:taxonomyFieldName="FinancialYear" ma:displayName="Financial Year" ma:default="8;#2023/2024|9becc16c-83c6-4e41-bded-70f4941d7816" ma:fieldId="{de6c2e50-564c-46c4-bb92-1ba80da8a789}" ma:sspId="43784519-933c-43c5-b045-0c289ae91e3f" ma:termSetId="47490bcb-0856-4058-be93-27c8ee3e0f62"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808dce27-a7d2-4ea7-9e7d-af4b31d2edbf}" ma:internalName="TaxCatchAll" ma:readOnly="false" ma:showField="CatchAllData" ma:web="95ef6426-cd41-4211-b328-192f8405c0c2">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808dce27-a7d2-4ea7-9e7d-af4b31d2edbf}" ma:internalName="TaxCatchAllLabel" ma:readOnly="false" ma:showField="CatchAllDataLabel" ma:web="95ef6426-cd41-4211-b328-192f8405c0c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5ef6426-cd41-4211-b328-192f8405c0c2" elementFormDefault="qualified">
    <xsd:import namespace="http://schemas.microsoft.com/office/2006/documentManagement/types"/>
    <xsd:import namespace="http://schemas.microsoft.com/office/infopath/2007/PartnerControls"/>
    <xsd:element name="Region" ma:index="12" nillable="true" ma:displayName="Region" ma:format="Dropdown" ma:internalName="Region">
      <xsd:simpleType>
        <xsd:restriction base="dms:Choice">
          <xsd:enumeration value="Te Tai Tokerau"/>
          <xsd:enumeration value="National Office"/>
          <xsd:enumeration value="Auckland"/>
          <xsd:enumeration value="Central North Island"/>
          <xsd:enumeration value="Lower North Island"/>
          <xsd:enumeration value="Wellington &amp; Upper South"/>
          <xsd:enumeration value="Lower South Island"/>
        </xsd:restriction>
      </xsd:simpleType>
    </xsd:element>
    <xsd:element name="DocumentType" ma:index="13" nillable="true" ma:displayName="Document Type" ma:format="Dropdown" ma:internalName="DocumentType" ma:readOnly="false">
      <xsd:simpleType>
        <xsd:restriction base="dms:Choice">
          <xsd:enumeration value="APPLICATION, Certificate, Consent related"/>
          <xsd:enumeration value="CONTRACT, Variation, Agreement"/>
          <xsd:enumeration value="CORRESPONDENCE"/>
          <xsd:enumeration value="DRAWING, Plan, Map, Title"/>
          <xsd:enumeration value="EMPLOYMENT related"/>
          <xsd:enumeration value="FINANCIAL related"/>
          <xsd:enumeration value="KNOWLEDGE article"/>
          <xsd:enumeration value="MEETING related"/>
          <xsd:enumeration value="MEMO, Filenote, Email"/>
          <xsd:enumeration value="MINISTERIAL Request or Question"/>
          <xsd:enumeration value="MODEL, Calculation, Working"/>
          <xsd:enumeration value="PHOTO, Image or Multi-media"/>
          <xsd:enumeration value="PRESENTATION"/>
          <xsd:enumeration value="PUBLICATION material"/>
          <xsd:enumeration value="PURCHASING related"/>
          <xsd:enumeration value="QUESTION, Request, OIA"/>
          <xsd:enumeration value="REGISTER"/>
          <xsd:enumeration value="REPORT, Planning related"/>
          <xsd:enumeration value="RULES, Policy, Law, Procedure"/>
          <xsd:enumeration value="SERVICE REQUEST related"/>
          <xsd:enumeration value="SPECIFICATION or Standard"/>
          <xsd:enumeration value="SUBMISSION, Application, Supporting material"/>
          <xsd:enumeration value="SUPPLIER PRODUCT Info"/>
          <xsd:enumeration value="TEMPLATE, Checklist or Form"/>
          <xsd:enumeration value="THIRD-PARTY Reference material"/>
        </xsd:restriction>
      </xsd:simpleType>
    </xsd:element>
    <xsd:element name="MaoriData" ma:index="16" nillable="true" ma:displayName="Maori Data" ma:default="No" ma:format="RadioButtons" ma:internalName="MaoriData" ma:readOnly="false">
      <xsd:simpleType>
        <xsd:restriction base="dms:Choice">
          <xsd:enumeration value="Yes"/>
          <xsd:enumeration value="No"/>
        </xsd:restriction>
      </xsd:simple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element name="Function" ma:index="22" nillable="true" ma:displayName="Function" ma:format="Dropdown" ma:internalName="Function">
      <xsd:simpleType>
        <xsd:restriction base="dms:Choice">
          <xsd:enumeration value="Communications"/>
          <xsd:enumeration value="Corporate Services"/>
          <xsd:enumeration value="Finance"/>
          <xsd:enumeration value="Governance"/>
          <xsd:enumeration value="Health and Safety"/>
          <xsd:enumeration value="Information Management"/>
          <xsd:enumeration value="Information Technology"/>
          <xsd:enumeration value="Legal"/>
          <xsd:enumeration value="Marketing"/>
          <xsd:enumeration value="People and Culture"/>
          <xsd:enumeration value="Performance and Monitoring"/>
          <xsd:enumeration value="Policy"/>
          <xsd:enumeration value="Projects"/>
          <xsd:enumeration value="Resources"/>
          <xsd:enumeration value="Strategic Direction"/>
        </xsd:restriction>
      </xsd:simpleType>
    </xsd:element>
    <xsd:element name="_dlc_DocId" ma:index="29" nillable="true" ma:displayName="Document ID Value" ma:description="The value of the document ID assigned to this item." ma:internalName="_dlc_DocId" ma:readOnly="true">
      <xsd:simpleType>
        <xsd:restriction base="dms:Text"/>
      </xsd:simpleType>
    </xsd:element>
    <xsd:element name="_dlc_DocIdUrl" ma:index="30"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1"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7b29ad0-6390-4bb2-bc69-82dd38087199" elementFormDefault="qualified">
    <xsd:import namespace="http://schemas.microsoft.com/office/2006/documentManagement/types"/>
    <xsd:import namespace="http://schemas.microsoft.com/office/infopath/2007/PartnerControls"/>
    <xsd:element name="IwiAffiliation" ma:index="14" nillable="true" ma:displayName="Iwi Affiliation" ma:hidden="true" ma:internalName="IwiAffiliation" ma:readOnly="false">
      <xsd:simpleType>
        <xsd:restriction base="dms:Text">
          <xsd:maxLength value="255"/>
        </xsd:restriction>
      </xsd:simpleType>
    </xsd:element>
    <xsd:element name="HasValue" ma:index="15" nillable="true" ma:displayName="Has Value?" ma:default="No" ma:format="RadioButtons" ma:hidden="true" ma:internalName="HasValue" ma:readOnly="false">
      <xsd:simpleType>
        <xsd:restriction base="dms:Choice">
          <xsd:enumeration value="Yes"/>
          <xsd:enumeration value="No"/>
        </xsd:restriction>
      </xsd:simpleType>
    </xsd:element>
    <xsd:element name="Activity" ma:index="23" nillable="true" ma:displayName="Activity" ma:hidden="true" ma:internalName="Activity"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6d03780-88dd-4780-89d6-7cd510de9ad5" elementFormDefault="qualified">
    <xsd:import namespace="http://schemas.microsoft.com/office/2006/documentManagement/types"/>
    <xsd:import namespace="http://schemas.microsoft.com/office/infopath/2007/PartnerControls"/>
    <xsd:element name="MediaServiceMetadata" ma:index="17" nillable="true" ma:displayName="MediaServiceMetadata" ma:hidden="true" ma:internalName="MediaServiceMetadata" ma:readOnly="true">
      <xsd:simpleType>
        <xsd:restriction base="dms:Note"/>
      </xsd:simpleType>
    </xsd:element>
    <xsd:element name="MediaServiceFastMetadata" ma:index="18" nillable="true" ma:displayName="MediaServiceFastMetadata" ma:hidden="true" ma:internalName="MediaServiceFastMetadata" ma:readOnly="true">
      <xsd:simpleType>
        <xsd:restriction base="dms:Note"/>
      </xsd:simpleType>
    </xsd:element>
    <xsd:element name="MediaServiceAutoKeyPoints" ma:index="19" nillable="true" ma:displayName="MediaServiceAutoKeyPoints" ma:hidden="true" ma:internalName="MediaServiceAutoKeyPoints" ma:readOnly="true">
      <xsd:simpleType>
        <xsd:restriction base="dms:Note"/>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43784519-933c-43c5-b045-0c289ae91e3f" ma:termSetId="09814cd3-568e-fe90-9814-8d621ff8fb84" ma:anchorId="fba54fb3-c3e1-fe81-a776-ca4b69148c4d" ma:open="true" ma:isKeyword="false">
      <xsd:complexType>
        <xsd:sequence>
          <xsd:element ref="pc:Terms" minOccurs="0" maxOccurs="1"/>
        </xsd:sequence>
      </xsd:complexType>
    </xsd:element>
    <xsd:element name="MediaServiceOCR" ma:index="26" nillable="true" ma:displayName="Extracted Text" ma:internalName="MediaServiceOCR" ma:readOnly="true">
      <xsd:simpleType>
        <xsd:restriction base="dms:Note">
          <xsd:maxLength value="255"/>
        </xsd:restriction>
      </xsd:simpleType>
    </xsd:element>
    <xsd:element name="MediaServiceGenerationTime" ma:index="27" nillable="true" ma:displayName="MediaServiceGenerationTime" ma:hidden="true" ma:internalName="MediaServiceGenerationTime" ma:readOnly="true">
      <xsd:simpleType>
        <xsd:restriction base="dms:Text"/>
      </xsd:simpleType>
    </xsd:element>
    <xsd:element name="MediaServiceEventHashCode" ma:index="28" nillable="true" ma:displayName="MediaServiceEventHashCode" ma:hidden="true" ma:internalName="MediaServiceEventHashCode" ma:readOnly="true">
      <xsd:simpleType>
        <xsd:restriction base="dms:Text"/>
      </xsd:simpleType>
    </xsd:element>
    <xsd:element name="MediaServiceObjectDetectorVersions" ma:index="32" nillable="true" ma:displayName="MediaServiceObjectDetectorVersions" ma:hidden="true" ma:indexed="true" ma:internalName="MediaServiceObjectDetectorVersions" ma:readOnly="true">
      <xsd:simpleType>
        <xsd:restriction base="dms:Text"/>
      </xsd:simpleType>
    </xsd:element>
    <xsd:element name="MediaServiceSearchProperties" ma:index="33" nillable="true" ma:displayName="MediaServiceSearchProperties" ma:hidden="true" ma:internalName="MediaServiceSearchProperties" ma:readOnly="true">
      <xsd:simpleType>
        <xsd:restriction base="dms:Note"/>
      </xsd:simpleType>
    </xsd:element>
    <xsd:element name="MediaServiceDateTaken" ma:index="34" nillable="true" ma:displayName="MediaServiceDateTaken" ma:hidden="true" ma:indexed="true" ma:internalName="MediaServiceDateTaken" ma:readOnly="true">
      <xsd:simpleType>
        <xsd:restriction base="dms:Text"/>
      </xsd:simpleType>
    </xsd:element>
    <xsd:element name="MediaServiceLocation" ma:index="35"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p:properties xmlns:p="http://schemas.microsoft.com/office/2006/metadata/properties" xmlns:xsi="http://www.w3.org/2001/XMLSchema-instance" xmlns:pc="http://schemas.microsoft.com/office/infopath/2007/PartnerControls">
  <documentManagement>
    <IwiAffiliation xmlns="17b29ad0-6390-4bb2-bc69-82dd38087199" xsi:nil="true"/>
    <Activity xmlns="17b29ad0-6390-4bb2-bc69-82dd38087199" xsi:nil="true"/>
    <de6c2e50564c46c4bb921ba80da8a789 xmlns="d5e8a0de-4767-4177-8312-dc4f1d4290de">
      <Terms xmlns="http://schemas.microsoft.com/office/infopath/2007/PartnerControls">
        <TermInfo xmlns="http://schemas.microsoft.com/office/infopath/2007/PartnerControls">
          <TermName xmlns="http://schemas.microsoft.com/office/infopath/2007/PartnerControls">2023/2024</TermName>
          <TermId xmlns="http://schemas.microsoft.com/office/infopath/2007/PartnerControls">9becc16c-83c6-4e41-bded-70f4941d7816</TermId>
        </TermInfo>
      </Terms>
    </de6c2e50564c46c4bb921ba80da8a789>
    <HasValue xmlns="17b29ad0-6390-4bb2-bc69-82dd38087199">No</HasValue>
    <TaxCatchAll xmlns="d5e8a0de-4767-4177-8312-dc4f1d4290de">
      <Value>8</Value>
    </TaxCatchAll>
    <_dlc_DocId xmlns="95ef6426-cd41-4211-b328-192f8405c0c2">DOCS-1677937113-38382</_dlc_DocId>
    <_dlc_DocIdUrl xmlns="95ef6426-cd41-4211-b328-192f8405c0c2">
      <Url>https://orangatamarikigovtnz.sharepoint.com/sites/FS-FinancialControl/_layouts/15/DocIdRedir.aspx?ID=DOCS-1677937113-38382</Url>
      <Description>DOCS-1677937113-38382</Description>
    </_dlc_DocIdUrl>
    <Function xmlns="95ef6426-cd41-4211-b328-192f8405c0c2" xsi:nil="true"/>
    <Region xmlns="95ef6426-cd41-4211-b328-192f8405c0c2" xsi:nil="true"/>
    <TaxCatchAllLabel xmlns="d5e8a0de-4767-4177-8312-dc4f1d4290de" xsi:nil="true"/>
    <DocumentType xmlns="95ef6426-cd41-4211-b328-192f8405c0c2" xsi:nil="true"/>
    <lcf76f155ced4ddcb4097134ff3c332f xmlns="26d03780-88dd-4780-89d6-7cd510de9ad5">
      <Terms xmlns="http://schemas.microsoft.com/office/infopath/2007/PartnerControls"/>
    </lcf76f155ced4ddcb4097134ff3c332f>
    <MaoriData xmlns="95ef6426-cd41-4211-b328-192f8405c0c2">No</MaoriData>
    <SharedWithUsers xmlns="95ef6426-cd41-4211-b328-192f8405c0c2">
      <UserInfo>
        <DisplayName>Ken Smart</DisplayName>
        <AccountId>87</AccountId>
        <AccountType/>
      </UserInfo>
      <UserInfo>
        <DisplayName>Nehalkumar patel</DisplayName>
        <AccountId>157</AccountId>
        <AccountType/>
      </UserInfo>
    </SharedWithUsers>
  </documentManagement>
</p:properties>
</file>

<file path=customXml/itemProps1.xml><?xml version="1.0" encoding="utf-8"?>
<ds:datastoreItem xmlns:ds="http://schemas.openxmlformats.org/officeDocument/2006/customXml" ds:itemID="{6C6A401E-B983-48F3-ADF0-8594D7EE483B}"/>
</file>

<file path=customXml/itemProps2.xml><?xml version="1.0" encoding="utf-8"?>
<ds:datastoreItem xmlns:ds="http://schemas.openxmlformats.org/officeDocument/2006/customXml" ds:itemID="{F929B01B-2BE0-4BC3-A990-FC6BD9423082}"/>
</file>

<file path=customXml/itemProps3.xml><?xml version="1.0" encoding="utf-8"?>
<ds:datastoreItem xmlns:ds="http://schemas.openxmlformats.org/officeDocument/2006/customXml" ds:itemID="{239DBCAB-6875-4133-81DD-45924FC1DF38}"/>
</file>

<file path=customXml/itemProps4.xml><?xml version="1.0" encoding="utf-8"?>
<ds:datastoreItem xmlns:ds="http://schemas.openxmlformats.org/officeDocument/2006/customXml" ds:itemID="{71B6736D-87F0-4CEC-88AD-E6350CDF1DCF}"/>
</file>

<file path=customXml/itemProps5.xml><?xml version="1.0" encoding="utf-8"?>
<ds:datastoreItem xmlns:ds="http://schemas.openxmlformats.org/officeDocument/2006/customXml" ds:itemID="{F579D7F4-D0D7-4BCB-BBEA-E7C37A64913E}"/>
</file>

<file path=docProps/app.xml><?xml version="1.0" encoding="utf-8"?>
<Properties xmlns="http://schemas.openxmlformats.org/officeDocument/2006/extended-properties" xmlns:vt="http://schemas.openxmlformats.org/officeDocument/2006/docPropsVTypes">
  <Application>Microsoft Excel Online</Application>
  <Manager/>
  <Company>SSC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CE-Expense-Disclosure-Workbook-2018</dc:title>
  <dc:subject/>
  <dc:creator>mortensenm</dc:creator>
  <cp:keywords/>
  <dc:description>Version 7 - for review by SIT - ready 2/10/18</dc:description>
  <cp:lastModifiedBy>Zaneta Waitai</cp:lastModifiedBy>
  <cp:revision/>
  <dcterms:created xsi:type="dcterms:W3CDTF">2010-10-17T20:59:02Z</dcterms:created>
  <dcterms:modified xsi:type="dcterms:W3CDTF">2026-07-20T03:07:43Z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0x0101002C336AC5FAFE8F42BBE23724DA1C3F21005EE56C74198E8848959DF4E8CA30692E001A612EF691BBD04386EA87860134F586</vt:lpwstr>
  </property>
  <property fmtid="{D5CDD505-2E9C-101B-9397-08002B2CF9AE}" pid="3" name="Modified_x0020_By">
    <vt:lpwstr/>
  </property>
  <property fmtid="{D5CDD505-2E9C-101B-9397-08002B2CF9AE}" pid="4" name="Created By">
    <vt:lpwstr/>
  </property>
  <property fmtid="{D5CDD505-2E9C-101B-9397-08002B2CF9AE}" pid="5" name="Modified By">
    <vt:lpwstr/>
  </property>
  <property fmtid="{D5CDD505-2E9C-101B-9397-08002B2CF9AE}" pid="6" name="Created_x0020_By">
    <vt:lpwstr/>
  </property>
  <property fmtid="{D5CDD505-2E9C-101B-9397-08002B2CF9AE}" pid="7" name="AuthorIds_UIVersion_3585">
    <vt:lpwstr>122</vt:lpwstr>
  </property>
  <property fmtid="{D5CDD505-2E9C-101B-9397-08002B2CF9AE}" pid="8" name="AuthorIds_UIVersion_3587">
    <vt:lpwstr>122</vt:lpwstr>
  </property>
  <property fmtid="{D5CDD505-2E9C-101B-9397-08002B2CF9AE}" pid="9" name="_dlc_DocIdItemGuid">
    <vt:lpwstr>08c6bca2-ae43-4707-aaa4-d75fcc8f2d02</vt:lpwstr>
  </property>
  <property fmtid="{D5CDD505-2E9C-101B-9397-08002B2CF9AE}" pid="10" name="SharedWithUsers">
    <vt:lpwstr>87;#Ken Smart;#157;#Nehalkumar patel</vt:lpwstr>
  </property>
  <property fmtid="{D5CDD505-2E9C-101B-9397-08002B2CF9AE}" pid="11" name="MSIP_Label_71cef378-a6aa-44c9-b808-28fb30f5a5a6_Enabled">
    <vt:lpwstr>true</vt:lpwstr>
  </property>
  <property fmtid="{D5CDD505-2E9C-101B-9397-08002B2CF9AE}" pid="12" name="MSIP_Label_71cef378-a6aa-44c9-b808-28fb30f5a5a6_SetDate">
    <vt:lpwstr>2025-03-27T02:42:45Z</vt:lpwstr>
  </property>
  <property fmtid="{D5CDD505-2E9C-101B-9397-08002B2CF9AE}" pid="13" name="MSIP_Label_71cef378-a6aa-44c9-b808-28fb30f5a5a6_Method">
    <vt:lpwstr>Standard</vt:lpwstr>
  </property>
  <property fmtid="{D5CDD505-2E9C-101B-9397-08002B2CF9AE}" pid="14" name="MSIP_Label_71cef378-a6aa-44c9-b808-28fb30f5a5a6_Name">
    <vt:lpwstr>71cef378-a6aa-44c9-b808-28fb30f5a5a6</vt:lpwstr>
  </property>
  <property fmtid="{D5CDD505-2E9C-101B-9397-08002B2CF9AE}" pid="15" name="MSIP_Label_71cef378-a6aa-44c9-b808-28fb30f5a5a6_SiteId">
    <vt:lpwstr>5c908180-a006-403f-b9be-8829934f08dd</vt:lpwstr>
  </property>
  <property fmtid="{D5CDD505-2E9C-101B-9397-08002B2CF9AE}" pid="16" name="MSIP_Label_71cef378-a6aa-44c9-b808-28fb30f5a5a6_ActionId">
    <vt:lpwstr>e4500828-eea6-441e-a62b-eacff031bfea</vt:lpwstr>
  </property>
  <property fmtid="{D5CDD505-2E9C-101B-9397-08002B2CF9AE}" pid="17" name="MSIP_Label_71cef378-a6aa-44c9-b808-28fb30f5a5a6_ContentBits">
    <vt:lpwstr>1</vt:lpwstr>
  </property>
  <property fmtid="{D5CDD505-2E9C-101B-9397-08002B2CF9AE}" pid="18" name="FinancialYear">
    <vt:lpwstr>8;#2023/2024|9becc16c-83c6-4e41-bded-70f4941d7816</vt:lpwstr>
  </property>
  <property fmtid="{D5CDD505-2E9C-101B-9397-08002B2CF9AE}" pid="19" name="MediaServiceImageTags">
    <vt:lpwstr/>
  </property>
</Properties>
</file>